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filterPrivacy="1" codeName="ThisWorkbook" defaultThemeVersion="124226"/>
  <bookViews>
    <workbookView xWindow="0" yWindow="0" windowWidth="25200" windowHeight="11985" tabRatio="867"/>
  </bookViews>
  <sheets>
    <sheet name="Start Here" sheetId="27" r:id="rId1"/>
    <sheet name="Formula Reference" sheetId="28" r:id="rId2"/>
    <sheet name="Pt 1 Summary of Data" sheetId="4" r:id="rId3"/>
    <sheet name="Pt 2 Premium and Claims" sheetId="18" r:id="rId4"/>
    <sheet name="Pt 4 MLR and Rebate Calculation" sheetId="10" r:id="rId5"/>
    <sheet name="Tables" sheetId="25" r:id="rId6"/>
  </sheets>
  <definedNames>
    <definedName name="BUSINESS_STATE_LIST">#REF!</definedName>
    <definedName name="_xlnm.Print_Area" localSheetId="2">'Pt 1 Summary of Data'!$B$1:$AV$88</definedName>
    <definedName name="_xlnm.Print_Area" localSheetId="3">'Pt 2 Premium and Claims'!$B$1:$AV$77</definedName>
    <definedName name="_xlnm.Print_Area" localSheetId="4">'Pt 4 MLR and Rebate Calculation'!$B$1:$AJ$65</definedName>
    <definedName name="_xlnm.Print_Titles" localSheetId="1">'Formula Reference'!$1:$2</definedName>
    <definedName name="_xlnm.Print_Titles" localSheetId="2">'Pt 1 Summary of Data'!$B:$E,'Pt 1 Summary of Data'!$1:$18</definedName>
    <definedName name="_xlnm.Print_Titles" localSheetId="3">'Pt 2 Premium and Claims'!$B:$E,'Pt 2 Premium and Claims'!$1:$18</definedName>
    <definedName name="_xlnm.Print_Titles" localSheetId="4">'Pt 4 MLR and Rebate Calculation'!$B:$D,'Pt 4 MLR and Rebate Calculation'!$1:$13</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AE20" i="4" l="1"/>
  <c r="AF20" i="4"/>
  <c r="AG20" i="4"/>
  <c r="AH20" i="4"/>
  <c r="AD20" i="4"/>
  <c r="AI20" i="4"/>
  <c r="AJ20" i="4"/>
  <c r="AK20" i="4"/>
  <c r="AL20" i="4"/>
  <c r="AM20" i="4"/>
  <c r="AD77" i="4"/>
  <c r="AE77" i="4"/>
  <c r="AF77" i="4"/>
  <c r="AG77" i="4"/>
  <c r="AH77" i="4"/>
  <c r="AI77" i="4"/>
  <c r="AJ77" i="4"/>
  <c r="AK77" i="4"/>
  <c r="AL77" i="4"/>
  <c r="AM77" i="4"/>
  <c r="Z37" i="10" l="1"/>
  <c r="AM16" i="10" l="1"/>
  <c r="AA16" i="10"/>
  <c r="W16" i="10"/>
  <c r="S16" i="10"/>
  <c r="O16" i="10"/>
  <c r="K16" i="10"/>
  <c r="G16" i="10"/>
  <c r="L4" i="10" l="1"/>
  <c r="I6" i="10"/>
  <c r="L8" i="10"/>
  <c r="H16" i="10"/>
  <c r="P16" i="10"/>
  <c r="W20" i="10"/>
  <c r="X16" i="10"/>
  <c r="G17" i="10"/>
  <c r="H17" i="10" s="1"/>
  <c r="K17" i="10"/>
  <c r="K19" i="10" s="1"/>
  <c r="O17" i="10"/>
  <c r="P17" i="10" s="1"/>
  <c r="S17" i="10"/>
  <c r="T17" i="10"/>
  <c r="W17" i="10"/>
  <c r="X17" i="10" s="1"/>
  <c r="AA17" i="10"/>
  <c r="AB17" i="10"/>
  <c r="AM17" i="10"/>
  <c r="H18" i="10"/>
  <c r="L18" i="10"/>
  <c r="P18" i="10"/>
  <c r="T18" i="10"/>
  <c r="X18" i="10"/>
  <c r="AB18" i="10"/>
  <c r="E19" i="10"/>
  <c r="F19" i="10"/>
  <c r="I19" i="10"/>
  <c r="J19" i="10"/>
  <c r="M19" i="10"/>
  <c r="N19" i="10"/>
  <c r="Q20" i="10"/>
  <c r="R20" i="10"/>
  <c r="U20" i="10"/>
  <c r="V20" i="10"/>
  <c r="Y20" i="10"/>
  <c r="Z20" i="10"/>
  <c r="G23" i="10"/>
  <c r="K23" i="10"/>
  <c r="L23" i="10" s="1"/>
  <c r="O23" i="10"/>
  <c r="S23" i="10"/>
  <c r="T23" i="10" s="1"/>
  <c r="W23" i="10"/>
  <c r="AA23" i="10"/>
  <c r="AB23" i="10"/>
  <c r="AM23" i="10"/>
  <c r="G24" i="10"/>
  <c r="H24" i="10"/>
  <c r="K24" i="10"/>
  <c r="O24" i="10"/>
  <c r="P24" i="10" s="1"/>
  <c r="S24" i="10"/>
  <c r="W24" i="10"/>
  <c r="X24" i="10" s="1"/>
  <c r="AA24" i="10"/>
  <c r="AM24" i="10"/>
  <c r="AN24" i="10"/>
  <c r="E25" i="10"/>
  <c r="F25" i="10"/>
  <c r="I25" i="10"/>
  <c r="J25" i="10"/>
  <c r="M25" i="10"/>
  <c r="N25" i="10"/>
  <c r="Q25" i="10"/>
  <c r="R25" i="10"/>
  <c r="U25" i="10"/>
  <c r="X20" i="10" s="1"/>
  <c r="V25" i="10"/>
  <c r="Y25" i="10"/>
  <c r="Z25" i="10"/>
  <c r="G28" i="10"/>
  <c r="H28" i="10" s="1"/>
  <c r="H32" i="10" s="1"/>
  <c r="H38" i="10" s="1"/>
  <c r="K28" i="10"/>
  <c r="O28" i="10"/>
  <c r="P28" i="10"/>
  <c r="P44" i="10" s="1"/>
  <c r="S28" i="10"/>
  <c r="T28" i="10" s="1"/>
  <c r="W28" i="10"/>
  <c r="X28" i="10" s="1"/>
  <c r="X45" i="10" s="1"/>
  <c r="X32" i="10"/>
  <c r="X38" i="10" s="1"/>
  <c r="AA28" i="10"/>
  <c r="AA37" i="10" s="1"/>
  <c r="AM28" i="10"/>
  <c r="AN16" i="10" s="1"/>
  <c r="AN28" i="10"/>
  <c r="AN32" i="10" s="1"/>
  <c r="AN29" i="10"/>
  <c r="H31" i="10"/>
  <c r="L31" i="10"/>
  <c r="P31" i="10"/>
  <c r="T31" i="10"/>
  <c r="X31" i="10"/>
  <c r="AB31" i="10"/>
  <c r="AN31" i="10"/>
  <c r="P32" i="10"/>
  <c r="P38" i="10" s="1"/>
  <c r="E36" i="10"/>
  <c r="F36" i="10"/>
  <c r="G36" i="10"/>
  <c r="I36" i="10"/>
  <c r="J36" i="10"/>
  <c r="M36" i="10"/>
  <c r="N36" i="10"/>
  <c r="O36" i="10"/>
  <c r="Q37" i="10"/>
  <c r="R37" i="10"/>
  <c r="S37" i="10"/>
  <c r="U37" i="10"/>
  <c r="V37" i="10"/>
  <c r="W37" i="10"/>
  <c r="Y37" i="10"/>
  <c r="AN37" i="10"/>
  <c r="AN39" i="10" s="1"/>
  <c r="AN43" i="10" s="1"/>
  <c r="AN38" i="10"/>
  <c r="H42" i="10"/>
  <c r="L42" i="10"/>
  <c r="P42" i="10"/>
  <c r="T42" i="10"/>
  <c r="X42" i="10"/>
  <c r="AB42" i="10"/>
  <c r="X44" i="10"/>
  <c r="H45" i="10" l="1"/>
  <c r="H29" i="10"/>
  <c r="AN45" i="10"/>
  <c r="H44" i="10"/>
  <c r="K36" i="10"/>
  <c r="L28" i="10"/>
  <c r="L45" i="10" s="1"/>
  <c r="T20" i="10"/>
  <c r="L19" i="10"/>
  <c r="AN18" i="10"/>
  <c r="AN44" i="10"/>
  <c r="AB28" i="10"/>
  <c r="AB44" i="10" s="1"/>
  <c r="G19" i="10"/>
  <c r="H19" i="10"/>
  <c r="L17" i="10"/>
  <c r="X29" i="10"/>
  <c r="T37" i="10"/>
  <c r="T39" i="10" s="1"/>
  <c r="T43" i="10" s="1"/>
  <c r="T44" i="10"/>
  <c r="T29" i="10"/>
  <c r="T45" i="10"/>
  <c r="T24" i="10"/>
  <c r="T25" i="10" s="1"/>
  <c r="S25" i="10"/>
  <c r="X23" i="10"/>
  <c r="X25" i="10" s="1"/>
  <c r="W25" i="10"/>
  <c r="L16" i="10"/>
  <c r="AB24" i="10"/>
  <c r="AB25" i="10" s="1"/>
  <c r="AA25" i="10"/>
  <c r="T32" i="10"/>
  <c r="T38" i="10" s="1"/>
  <c r="P29" i="10"/>
  <c r="H23" i="10"/>
  <c r="H25" i="10" s="1"/>
  <c r="G25" i="10"/>
  <c r="AB16" i="10"/>
  <c r="AB20" i="10" s="1"/>
  <c r="AA20" i="10"/>
  <c r="L36" i="10"/>
  <c r="L39" i="10" s="1"/>
  <c r="L43" i="10" s="1"/>
  <c r="T16" i="10"/>
  <c r="S20" i="10"/>
  <c r="L44" i="10"/>
  <c r="AN17" i="10"/>
  <c r="L24" i="10"/>
  <c r="L25" i="10" s="1"/>
  <c r="K25" i="10"/>
  <c r="P23" i="10"/>
  <c r="P25" i="10" s="1"/>
  <c r="O25" i="10"/>
  <c r="O19" i="10"/>
  <c r="P19" i="10" s="1"/>
  <c r="AB32" i="10"/>
  <c r="AB38" i="10" s="1"/>
  <c r="P45" i="10"/>
  <c r="X37" i="10"/>
  <c r="X39" i="10" s="1"/>
  <c r="X43" i="10" s="1"/>
  <c r="P36" i="10"/>
  <c r="P39" i="10" s="1"/>
  <c r="P43" i="10" s="1"/>
  <c r="H36" i="10"/>
  <c r="H39" i="10" s="1"/>
  <c r="H43" i="10" s="1"/>
  <c r="AN23" i="10"/>
  <c r="AN25" i="10" s="1"/>
  <c r="AU67" i="18"/>
  <c r="AT67" i="18"/>
  <c r="AS67" i="18"/>
  <c r="AR67" i="18"/>
  <c r="AQ67" i="18"/>
  <c r="AP67" i="18"/>
  <c r="AO67" i="18"/>
  <c r="AN67" i="18"/>
  <c r="AM67" i="18"/>
  <c r="AM38" i="4" s="1"/>
  <c r="AL67" i="18"/>
  <c r="AL38" i="4" s="1"/>
  <c r="AK67" i="18"/>
  <c r="AK38" i="4" s="1"/>
  <c r="AJ67" i="18"/>
  <c r="AJ38" i="4" s="1"/>
  <c r="AI67" i="18"/>
  <c r="AI38" i="4" s="1"/>
  <c r="AH67" i="18"/>
  <c r="AH38" i="4" s="1"/>
  <c r="AG67" i="18"/>
  <c r="AG38" i="4" s="1"/>
  <c r="AF67" i="18"/>
  <c r="AF38" i="4" s="1"/>
  <c r="AE67" i="18"/>
  <c r="AE38" i="4" s="1"/>
  <c r="AD67" i="18"/>
  <c r="AD38" i="4" s="1"/>
  <c r="AC67" i="18"/>
  <c r="AB67" i="18"/>
  <c r="AA67" i="18"/>
  <c r="Z67" i="18"/>
  <c r="Y67" i="18"/>
  <c r="X67" i="18"/>
  <c r="W67" i="18"/>
  <c r="V67" i="18"/>
  <c r="U67" i="18"/>
  <c r="T67" i="18"/>
  <c r="S67" i="18"/>
  <c r="R67" i="18"/>
  <c r="Q67" i="18"/>
  <c r="P67" i="18"/>
  <c r="O67" i="18"/>
  <c r="N67" i="18"/>
  <c r="M67" i="18"/>
  <c r="L67" i="18"/>
  <c r="K67" i="18"/>
  <c r="J67" i="18"/>
  <c r="I67" i="18"/>
  <c r="H67" i="18"/>
  <c r="F67" i="18"/>
  <c r="G67" i="18"/>
  <c r="AB37" i="10" l="1"/>
  <c r="AB39" i="10" s="1"/>
  <c r="AB43" i="10" s="1"/>
  <c r="L29" i="10"/>
  <c r="AN20" i="10"/>
  <c r="L32" i="10"/>
  <c r="L38" i="10" s="1"/>
  <c r="AB45" i="10"/>
  <c r="AB29" i="10"/>
  <c r="AR77" i="4"/>
  <c r="AQ77" i="4"/>
  <c r="AP77" i="4"/>
  <c r="AO77" i="4"/>
  <c r="AN77" i="4"/>
  <c r="AR38" i="4"/>
  <c r="AQ38" i="4"/>
  <c r="AP38" i="4"/>
  <c r="AO38" i="4"/>
  <c r="AN38" i="4"/>
  <c r="AQ28" i="4"/>
  <c r="AP28" i="4"/>
  <c r="AR20" i="4"/>
  <c r="AQ20" i="4"/>
  <c r="AP20" i="4"/>
  <c r="AO20" i="4"/>
  <c r="AN20" i="4"/>
  <c r="AR66" i="18"/>
  <c r="AR28" i="4" s="1"/>
  <c r="AQ66" i="18"/>
  <c r="AP66" i="18"/>
  <c r="AO66" i="18"/>
  <c r="AO28" i="4" s="1"/>
  <c r="AN66" i="18"/>
  <c r="AN28" i="4" s="1"/>
  <c r="AU38" i="4"/>
  <c r="AT38" i="4"/>
  <c r="AS38" i="4"/>
  <c r="AC38" i="4"/>
  <c r="AB38" i="4"/>
  <c r="AA38" i="4"/>
  <c r="Z38" i="4"/>
  <c r="Y38" i="4"/>
  <c r="X38" i="4"/>
  <c r="W38" i="4"/>
  <c r="V38" i="4"/>
  <c r="U38" i="4"/>
  <c r="T38" i="4"/>
  <c r="S38" i="4"/>
  <c r="R38" i="4"/>
  <c r="Q38" i="4"/>
  <c r="P38" i="4"/>
  <c r="O38" i="4"/>
  <c r="N38" i="4"/>
  <c r="M38" i="4"/>
  <c r="L38" i="4"/>
  <c r="K38" i="4"/>
  <c r="J38" i="4"/>
  <c r="I38" i="4"/>
  <c r="H38" i="4"/>
  <c r="G38" i="4"/>
  <c r="L77" i="4" l="1"/>
  <c r="F38" i="4"/>
  <c r="AU66" i="18"/>
  <c r="AU28" i="4" s="1"/>
  <c r="AT66" i="18"/>
  <c r="AT28" i="4" s="1"/>
  <c r="AS66" i="18"/>
  <c r="AM66" i="18"/>
  <c r="AM28" i="4" s="1"/>
  <c r="AL66" i="18"/>
  <c r="AL28" i="4" s="1"/>
  <c r="AK66" i="18"/>
  <c r="AK28" i="4" s="1"/>
  <c r="AJ66" i="18"/>
  <c r="AJ28" i="4" s="1"/>
  <c r="AI66" i="18"/>
  <c r="AI28" i="4" s="1"/>
  <c r="AH66" i="18"/>
  <c r="AH28" i="4" s="1"/>
  <c r="AG66" i="18"/>
  <c r="AG28" i="4" s="1"/>
  <c r="AF66" i="18"/>
  <c r="AF28" i="4" s="1"/>
  <c r="AE66" i="18"/>
  <c r="AE28" i="4" s="1"/>
  <c r="AD66" i="18"/>
  <c r="AD28" i="4" s="1"/>
  <c r="AC66" i="18"/>
  <c r="AC28" i="4" s="1"/>
  <c r="AB66" i="18"/>
  <c r="AB28" i="4" s="1"/>
  <c r="AA66" i="18"/>
  <c r="AA28" i="4" s="1"/>
  <c r="Z66" i="18"/>
  <c r="Z28" i="4" s="1"/>
  <c r="Y66" i="18"/>
  <c r="X66" i="18"/>
  <c r="X28" i="4" s="1"/>
  <c r="W66" i="18"/>
  <c r="W28" i="4" s="1"/>
  <c r="V66" i="18"/>
  <c r="V28" i="4" s="1"/>
  <c r="U66" i="18"/>
  <c r="T66" i="18"/>
  <c r="S66" i="18"/>
  <c r="S28" i="4" s="1"/>
  <c r="R66" i="18"/>
  <c r="R28" i="4" s="1"/>
  <c r="Q66" i="18"/>
  <c r="Q28" i="4" s="1"/>
  <c r="P66" i="18"/>
  <c r="P28" i="4" s="1"/>
  <c r="O66" i="18"/>
  <c r="O28" i="4" s="1"/>
  <c r="N66" i="18"/>
  <c r="N28" i="4" s="1"/>
  <c r="M66" i="18"/>
  <c r="M28" i="4" s="1"/>
  <c r="L66" i="18"/>
  <c r="L28" i="4" s="1"/>
  <c r="K66" i="18"/>
  <c r="K28" i="4" s="1"/>
  <c r="J66" i="18"/>
  <c r="J28" i="4" s="1"/>
  <c r="I66" i="18"/>
  <c r="I28" i="4" s="1"/>
  <c r="H66" i="18"/>
  <c r="H28" i="4" s="1"/>
  <c r="G66" i="18"/>
  <c r="G28" i="4" s="1"/>
  <c r="F66" i="18"/>
  <c r="F28" i="4" s="1"/>
  <c r="AV77" i="4"/>
  <c r="AU77" i="4"/>
  <c r="AT77" i="4"/>
  <c r="AS77" i="4"/>
  <c r="AC77" i="4"/>
  <c r="AB77" i="4"/>
  <c r="AA77" i="4"/>
  <c r="Z77" i="4"/>
  <c r="Y77" i="4"/>
  <c r="X77" i="4"/>
  <c r="W77" i="4"/>
  <c r="V77" i="4"/>
  <c r="U77" i="4"/>
  <c r="T77" i="4"/>
  <c r="S77" i="4"/>
  <c r="R77" i="4"/>
  <c r="Q77" i="4"/>
  <c r="P77" i="4"/>
  <c r="O77" i="4"/>
  <c r="N77" i="4"/>
  <c r="M77" i="4"/>
  <c r="K77" i="4"/>
  <c r="J77" i="4"/>
  <c r="I77" i="4"/>
  <c r="H77" i="4"/>
  <c r="G77" i="4"/>
  <c r="F77" i="4"/>
  <c r="AS28" i="4"/>
  <c r="Y28" i="4"/>
  <c r="U28" i="4"/>
  <c r="T28" i="4"/>
  <c r="AU20" i="4"/>
  <c r="AT20" i="4"/>
  <c r="AS20" i="4"/>
  <c r="AC20" i="4"/>
  <c r="AB20" i="4"/>
  <c r="AA20" i="4"/>
  <c r="Z20" i="4"/>
  <c r="Y20" i="4"/>
  <c r="X20" i="4"/>
  <c r="W20" i="4"/>
  <c r="V20" i="4"/>
  <c r="U20" i="4"/>
  <c r="T20" i="4"/>
  <c r="S20" i="4"/>
  <c r="R20" i="4"/>
  <c r="Q20" i="4"/>
  <c r="P20" i="4"/>
  <c r="O20" i="4"/>
  <c r="N20" i="4"/>
  <c r="M20" i="4"/>
  <c r="L20" i="4"/>
  <c r="K20" i="4"/>
  <c r="J20" i="4"/>
  <c r="I20" i="4"/>
  <c r="H20" i="4"/>
  <c r="G20" i="4"/>
  <c r="F20" i="4"/>
</calcChain>
</file>

<file path=xl/sharedStrings.xml><?xml version="1.0" encoding="utf-8"?>
<sst xmlns="http://schemas.openxmlformats.org/spreadsheetml/2006/main" count="608" uniqueCount="414">
  <si>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</si>
  <si>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</si>
  <si>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</si>
  <si>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</si>
  <si>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</si>
  <si>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</si>
  <si>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</si>
  <si>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</si>
  <si>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</si>
  <si>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</si>
  <si>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</si>
  <si>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</si>
  <si>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</si>
  <si>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</si>
  <si>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</si>
  <si>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</si>
  <si>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</si>
  <si>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</si>
  <si>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</si>
  <si>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</si>
  <si>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</si>
  <si>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</si>
  <si>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</si>
  <si>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</si>
  <si>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</si>
  <si>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</si>
  <si>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</si>
  <si>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</si>
  <si>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</si>
  <si>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</si>
  <si>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</si>
  <si>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</si>
  <si>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</si>
  <si>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</si>
  <si>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</si>
  <si>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</si>
  <si>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</si>
  <si>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</si>
  <si>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</si>
  <si>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</si>
  <si>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</si>
  <si>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</si>
  <si>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</si>
  <si>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Individual</t>
  </si>
  <si>
    <t>Small Group</t>
  </si>
  <si>
    <t>Large Group</t>
  </si>
  <si>
    <t>Pt 2, Ln 2.11a</t>
  </si>
  <si>
    <t>Pt 2, Ln 2.11b</t>
  </si>
  <si>
    <t>Pt 2, Ln 2.11c</t>
  </si>
  <si>
    <t>Pt 2, Ln 2.12a</t>
  </si>
  <si>
    <t>Pt 2, Ln 2.12b</t>
  </si>
  <si>
    <t>Business in the State of:</t>
  </si>
  <si>
    <t>PY2</t>
  </si>
  <si>
    <t>PY1</t>
  </si>
  <si>
    <t>Deferred CY (Subtract)</t>
  </si>
  <si>
    <t>Pt 1, Ln 2.2</t>
  </si>
  <si>
    <t>Uninsured Plans</t>
  </si>
  <si>
    <t xml:space="preserve">  </t>
  </si>
  <si>
    <t>Improve patient safety and reduce medical errors</t>
  </si>
  <si>
    <t>Wellness and health promotion activities</t>
  </si>
  <si>
    <t>Pt 1, Ln 6.4</t>
  </si>
  <si>
    <t>Pt 1, Ln 14</t>
  </si>
  <si>
    <t>Pt 2, Ln 2.8</t>
  </si>
  <si>
    <t>Pt 2, Ln 2.9</t>
  </si>
  <si>
    <t>2.10</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</si>
  <si>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</si>
  <si>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</si>
  <si>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</si>
  <si>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</si>
  <si>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</si>
  <si>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</si>
  <si>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</si>
  <si>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</si>
  <si>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</si>
  <si>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</si>
  <si>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</si>
  <si>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</si>
  <si>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</si>
  <si>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</si>
  <si>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</si>
  <si>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</si>
  <si>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</si>
  <si>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</si>
  <si>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</si>
  <si>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</si>
  <si>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</si>
  <si>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</si>
  <si>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</si>
  <si>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</si>
  <si>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</si>
  <si>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</si>
  <si>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</si>
  <si>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</si>
  <si>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</si>
  <si>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</si>
  <si>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</si>
  <si>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</si>
  <si>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</si>
  <si>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</si>
  <si>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</si>
  <si>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 xml:space="preserve">  3.2 b   State premium taxes </t>
  </si>
  <si>
    <t>Premium</t>
  </si>
  <si>
    <t>Pt 1, Ln 1.11</t>
  </si>
  <si>
    <t>MLR Reporting Year:</t>
  </si>
  <si>
    <t>Incurred medical incentive pool and bonuses</t>
  </si>
  <si>
    <t>Pt 1, Ln 1.9</t>
  </si>
  <si>
    <t>Pt 1, Ln 1.10</t>
  </si>
  <si>
    <t>Risk revenue</t>
  </si>
  <si>
    <t>Rebates paid</t>
  </si>
  <si>
    <t>Fee-for-service and co-pay revenue (net of expenses)</t>
  </si>
  <si>
    <t>Pt 1, Ln 5.1</t>
  </si>
  <si>
    <t>Pt 1, Ln 5.2</t>
  </si>
  <si>
    <t>Pt 1, Ln 5.3</t>
  </si>
  <si>
    <t>Pt 1, Ln 5.4</t>
  </si>
  <si>
    <t>Pt 1, Ln 5.5</t>
  </si>
  <si>
    <t>Pt 1, Ln 5.6</t>
  </si>
  <si>
    <t>Improve health outcomes</t>
  </si>
  <si>
    <t>Number of policies/certificates</t>
  </si>
  <si>
    <t>Merge Markets - Ind/SmGrp (MA Only)</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</si>
  <si>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</si>
  <si>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</si>
  <si>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</si>
  <si>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</si>
  <si>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</si>
  <si>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</si>
  <si>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</si>
  <si>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</si>
  <si>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Part 4 - MLR and Rebate Calculation</t>
  </si>
  <si>
    <t>Total direct premium earned</t>
  </si>
  <si>
    <t>Pt 2, Ln 2.15</t>
  </si>
  <si>
    <t>Pt 1, Ln 5.0</t>
  </si>
  <si>
    <t>Claims Paid</t>
  </si>
  <si>
    <t xml:space="preserve">Total </t>
  </si>
  <si>
    <t>Total</t>
  </si>
  <si>
    <t>Pt 1, Ln 1.6a</t>
  </si>
  <si>
    <t>Other adjustments due to MLR calculations – claims incurred</t>
  </si>
  <si>
    <t xml:space="preserve">  3.2 a   State income, excise, business, and other taxes</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</si>
  <si>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</si>
  <si>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</si>
  <si>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</si>
  <si>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</si>
  <si>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Adjusted incurred claims as reported on MLR Form for prior year(s)</t>
  </si>
  <si>
    <t>Pt 1, Ln 16a</t>
  </si>
  <si>
    <t>Pt 1, Ln 16</t>
  </si>
  <si>
    <t>Pt 1, Ln 10.4a</t>
  </si>
  <si>
    <t>Federal and State Taxes and Licensing or Regulatory Fees</t>
  </si>
  <si>
    <t xml:space="preserve">Non-Claims Costs </t>
  </si>
  <si>
    <t xml:space="preserve">Other Indicators or information </t>
  </si>
  <si>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</si>
  <si>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</si>
  <si>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</si>
  <si>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</si>
  <si>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</si>
  <si>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MLR rebates paid based on 2011 or 2012 experience </t>
  </si>
  <si>
    <t xml:space="preserve">Premium earned including Federal and State high risk programs </t>
  </si>
  <si>
    <t>Federal and State taxes and licensing or regulatory fees</t>
  </si>
  <si>
    <t xml:space="preserve">MLR Denominator (Line 2.1 - Line 2.2) </t>
  </si>
  <si>
    <t xml:space="preserve">Base credibility factor </t>
  </si>
  <si>
    <t xml:space="preserve">Deductible factor </t>
  </si>
  <si>
    <t>Rebate Calculation</t>
  </si>
  <si>
    <t>MLR Calculation (for issuers with at least 1,000 life years in the Total column of Line 3.1)</t>
  </si>
  <si>
    <t>Federal high risk pools</t>
  </si>
  <si>
    <t>State high risk pools</t>
  </si>
  <si>
    <t xml:space="preserve">  3.2 c   Community benefit expenditures deductible from premium in MLR calculations</t>
  </si>
  <si>
    <t xml:space="preserve">Adjusted incurred claims as of 3/31 of the year following the MLR reporting year </t>
  </si>
  <si>
    <t>Activities to prevent hospital readmission</t>
  </si>
  <si>
    <t>2.2a Liability as of 12/31 of MLR reporting year for all claims regardless of incurred date</t>
  </si>
  <si>
    <t>2.4a Reserves as of 12/31 of MLR reporting year for all claims regardless of incurred date</t>
  </si>
  <si>
    <t>2.9a Reserved in MLR reporting year regardless of incurred date</t>
  </si>
  <si>
    <t xml:space="preserve">Health Care Quality Improvement Expenses Incurred </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</si>
  <si>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</si>
  <si>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</si>
  <si>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</si>
  <si>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</si>
  <si>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</si>
  <si>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</si>
  <si>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</si>
  <si>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</si>
  <si>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</si>
  <si>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</si>
  <si>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</si>
  <si>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Cost containment expenses not included in quality improvement expenses in Section 4</t>
  </si>
  <si>
    <t>1.4a Experience rating refunds, with all incurred dates, paid in the MLR reporting year</t>
  </si>
  <si>
    <t>Allowable fraud reduction expense (the smaller of Lines 2.17a or 2.17b)</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</si>
  <si>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</si>
  <si>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</si>
  <si>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</si>
  <si>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</si>
  <si>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</si>
  <si>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</si>
  <si>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</si>
  <si>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4.1a  Preliminary MLR (Lines 1.5 / 2.3)</t>
  </si>
  <si>
    <t>Credibility-adjusted MLR (Line 4.3)</t>
  </si>
  <si>
    <t>Credibility adjustment (Line 3.5, if applicable)</t>
  </si>
  <si>
    <t>Net assumed less ceded reinsurance premium earned (exclude amounts already reported in Line 1.1)</t>
  </si>
  <si>
    <t>Other adjustments due to MLR calculations - premium</t>
  </si>
  <si>
    <t>Net assumed less ceded claims incurred (exclude amounts already reported in Line 2.1)</t>
  </si>
  <si>
    <t xml:space="preserve">  3.1 a  Federal income taxes deductible from premium in MLR calculations </t>
  </si>
  <si>
    <t>Pt 1, Ln 6.5</t>
  </si>
  <si>
    <t>Part 1 - Summary of Data</t>
  </si>
  <si>
    <t>Part 2 - Premium and Claims</t>
  </si>
  <si>
    <t>Cell Keys:</t>
  </si>
  <si>
    <t>Blank cells require input from issuer</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</si>
  <si>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</si>
  <si>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</si>
  <si>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</si>
  <si>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</si>
  <si>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</si>
  <si>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</si>
  <si>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</si>
  <si>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</si>
  <si>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</si>
  <si>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</si>
  <si>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</si>
  <si>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</si>
  <si>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</si>
  <si>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</si>
  <si>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</si>
  <si>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</si>
  <si>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</si>
  <si>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</si>
  <si>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</si>
  <si>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</si>
  <si>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</si>
  <si>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</si>
  <si>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</si>
  <si>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</si>
  <si>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</si>
  <si>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</si>
  <si>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</si>
  <si>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</si>
  <si>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</si>
  <si>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</si>
  <si>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</si>
  <si>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</si>
  <si>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</si>
  <si>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</si>
  <si>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</si>
  <si>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</si>
  <si>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</si>
  <si>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</si>
  <si>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</si>
  <si>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</si>
  <si>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</si>
  <si>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</si>
  <si>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</si>
  <si>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</si>
  <si>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</si>
  <si>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</si>
  <si>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</si>
  <si>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</si>
  <si>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</si>
  <si>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</si>
  <si>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</si>
  <si>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</si>
  <si>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</si>
  <si>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</si>
  <si>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</si>
  <si>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</si>
  <si>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</si>
  <si>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</si>
  <si>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</si>
  <si>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</si>
  <si>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</si>
  <si>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</si>
  <si>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</si>
  <si>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</si>
  <si>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</si>
  <si>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</si>
  <si>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</si>
  <si>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</si>
  <si>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</si>
  <si>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</si>
  <si>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</si>
  <si>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</si>
  <si>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</si>
  <si>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</si>
  <si>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</si>
  <si>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</si>
  <si>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</si>
  <si>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</si>
  <si>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Allowable Implementation ICD-10 expenses (not to exceed 0.3% of premium)</t>
  </si>
  <si>
    <t/>
  </si>
  <si>
    <t>Medical Loss Ratio Reporting Form - Formula Tool</t>
  </si>
  <si>
    <r>
      <rPr>
        <b/>
        <sz val="11"/>
        <rFont val="Arial"/>
        <family val="2"/>
      </rPr>
      <t xml:space="preserve">Part 4
</t>
    </r>
    <r>
      <rPr>
        <b/>
        <sz val="10"/>
        <color rgb="FFFF0000"/>
        <rFont val="Arial"/>
        <family val="2"/>
      </rPr>
      <t>NOTE: REFER TO MLR INSTRUCTIONS, FORMULAS RESOURCE AND TABLES RESOURCE FOR IMPORTANT INFORMATION ABOUT COMPLETING EACH COLUMN AND ROW.</t>
    </r>
  </si>
  <si>
    <t>(a) Do one of the following:</t>
  </si>
  <si>
    <t>Step 3.</t>
  </si>
  <si>
    <t>(d) To ensure that the Formula Calculator functions correctly, do NOT insert or delete rows or columns anywhere in this file.</t>
  </si>
  <si>
    <r>
      <rPr>
        <b/>
        <sz val="10"/>
        <rFont val="Arial"/>
        <family val="2"/>
      </rPr>
      <t>Step 4.</t>
    </r>
    <r>
      <rPr>
        <sz val="10"/>
        <rFont val="Arial"/>
        <family val="2"/>
      </rPr>
      <t xml:space="preserve"> </t>
    </r>
  </si>
  <si>
    <r>
      <t>(i) Use the calculated fields in Parts 1, 2,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</si>
  <si>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rPr>
        <b/>
        <sz val="10"/>
        <rFont val="Arial"/>
        <family val="2"/>
      </rPr>
      <t>Step 2.</t>
    </r>
    <r>
      <rPr>
        <sz val="10"/>
        <rFont val="Arial"/>
        <family val="2"/>
      </rPr>
      <t xml:space="preserve">  Make sure that this Formula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</si>
  <si>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1.</t>
    </r>
    <r>
      <rPr>
        <sz val="10"/>
        <rFont val="Arial"/>
        <family val="2"/>
      </rPr>
      <t xml:space="preserve">  Companies must download and use the HIOS template file(s) from the HIOS MLR module.  Do </t>
    </r>
    <r>
      <rPr>
        <u/>
        <sz val="10"/>
        <rFont val="Arial"/>
        <family val="2"/>
      </rPr>
      <t>not</t>
    </r>
    <r>
      <rPr>
        <sz val="10"/>
        <rFont val="Arial"/>
        <family val="2"/>
      </rPr>
      <t xml:space="preserve"> use the MLR Form file posted on the MLR page of CCIIO's website, or this Formula Calculator file, to file MLR data in HIOS.</t>
    </r>
  </si>
  <si>
    <r>
      <rPr>
        <b/>
        <sz val="10"/>
        <rFont val="Arial"/>
        <family val="2"/>
      </rPr>
      <t>Part 1 Line 1.1</t>
    </r>
    <r>
      <rPr>
        <sz val="10"/>
        <rFont val="Arial"/>
        <family val="2"/>
      </rPr>
      <t xml:space="preserve">
(Total direct premium earned)</t>
    </r>
  </si>
  <si>
    <t>Part 2 Lines 1.1 + 1.2 – 1.3 – 1.7 + 1.8</t>
  </si>
  <si>
    <r>
      <rPr>
        <b/>
        <sz val="10"/>
        <rFont val="Arial"/>
        <family val="2"/>
      </rPr>
      <t xml:space="preserve">Part 1 Line 2.1 </t>
    </r>
    <r>
      <rPr>
        <sz val="10"/>
        <rFont val="Arial"/>
        <family val="2"/>
      </rPr>
      <t xml:space="preserve">
(Total incurred claims)</t>
    </r>
  </si>
  <si>
    <r>
      <t xml:space="preserve">Part 2 Line 2.16
</t>
    </r>
    <r>
      <rPr>
        <i/>
        <sz val="10"/>
        <rFont val="Arial"/>
        <family val="2"/>
      </rPr>
      <t>Please note that on the 2011 MLR Form, this line was equal to Part 2 Lines 2.16 + 2.17</t>
    </r>
  </si>
  <si>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</si>
  <si>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</si>
  <si>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</si>
  <si>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r>
      <rPr>
        <b/>
        <sz val="10"/>
        <rFont val="Arial"/>
        <family val="2"/>
      </rPr>
      <t>Part 2 Line 2.17</t>
    </r>
    <r>
      <rPr>
        <sz val="10"/>
        <rFont val="Arial"/>
        <family val="2"/>
      </rPr>
      <t xml:space="preserve">
(Allowable fraud reduction expense)</t>
    </r>
  </si>
  <si>
    <t>The lesser of: Part 2 Line 2.17a or 2.17b</t>
  </si>
  <si>
    <r>
      <rPr>
        <b/>
        <sz val="10"/>
        <rFont val="Arial"/>
        <family val="2"/>
      </rPr>
      <t>Part 4 Line 1.1</t>
    </r>
    <r>
      <rPr>
        <sz val="10"/>
        <rFont val="Arial"/>
        <family val="2"/>
      </rPr>
      <t xml:space="preserve">
(Adjusted incurred claims as reported on MLR Form for prior year(s))</t>
    </r>
  </si>
  <si>
    <r>
      <rPr>
        <b/>
        <sz val="10"/>
        <rFont val="Arial"/>
        <family val="2"/>
      </rPr>
      <t>Part 4 Line 1.2</t>
    </r>
    <r>
      <rPr>
        <sz val="10"/>
        <rFont val="Arial"/>
        <family val="2"/>
      </rPr>
      <t xml:space="preserve">
(Adjusted incurred claims as of 3/31 of the year following the MLR reporting year)</t>
    </r>
  </si>
  <si>
    <r>
      <rPr>
        <b/>
        <sz val="10"/>
        <rFont val="Arial"/>
        <family val="2"/>
      </rPr>
      <t>Part 4 Line 1.3</t>
    </r>
    <r>
      <rPr>
        <sz val="10"/>
        <rFont val="Arial"/>
        <family val="2"/>
      </rPr>
      <t xml:space="preserve">
(Quality improvement expenses)</t>
    </r>
  </si>
  <si>
    <r>
      <rPr>
        <b/>
        <sz val="10"/>
        <rFont val="Arial"/>
        <family val="2"/>
      </rPr>
      <t>Part 4 Line 1.4</t>
    </r>
    <r>
      <rPr>
        <sz val="10"/>
        <rFont val="Arial"/>
        <family val="2"/>
      </rPr>
      <t xml:space="preserve">
(MLR rebates based on 2011 experience)</t>
    </r>
  </si>
  <si>
    <r>
      <rPr>
        <b/>
        <sz val="10"/>
        <rFont val="Arial"/>
        <family val="2"/>
      </rPr>
      <t>Part 4 Line 1.5</t>
    </r>
    <r>
      <rPr>
        <sz val="10"/>
        <rFont val="Arial"/>
        <family val="2"/>
      </rPr>
      <t xml:space="preserve">
(MLR numerator)</t>
    </r>
  </si>
  <si>
    <r>
      <rPr>
        <b/>
        <sz val="10"/>
        <rFont val="Arial"/>
        <family val="2"/>
      </rPr>
      <t>Part 4 Line 2.1</t>
    </r>
    <r>
      <rPr>
        <sz val="10"/>
        <rFont val="Arial"/>
        <family val="2"/>
      </rPr>
      <t xml:space="preserve">
(Premium earned including Federal and State high risk programs)</t>
    </r>
  </si>
  <si>
    <r>
      <rPr>
        <b/>
        <sz val="10"/>
        <rFont val="Arial"/>
        <family val="2"/>
      </rPr>
      <t>Part 4 Line 2.2</t>
    </r>
    <r>
      <rPr>
        <sz val="10"/>
        <rFont val="Arial"/>
        <family val="2"/>
      </rPr>
      <t xml:space="preserve">
(Federal and State taxes and licensing or regulatory fees)</t>
    </r>
  </si>
  <si>
    <r>
      <rPr>
        <b/>
        <sz val="10"/>
        <rFont val="Arial"/>
        <family val="2"/>
      </rPr>
      <t>Part 4 Line 2.3</t>
    </r>
    <r>
      <rPr>
        <sz val="10"/>
        <rFont val="Arial"/>
        <family val="2"/>
      </rPr>
      <t xml:space="preserve">
(MLR denominator)</t>
    </r>
  </si>
  <si>
    <r>
      <rPr>
        <b/>
        <sz val="10"/>
        <rFont val="Arial"/>
        <family val="2"/>
      </rPr>
      <t>Part 4 Line 3.1</t>
    </r>
    <r>
      <rPr>
        <sz val="10"/>
        <rFont val="Arial"/>
        <family val="2"/>
      </rPr>
      <t xml:space="preserve">
(Life-years to determine credibility)</t>
    </r>
  </si>
  <si>
    <r>
      <rPr>
        <b/>
        <sz val="10"/>
        <rFont val="Arial"/>
        <family val="2"/>
      </rPr>
      <t>Part 4 Line 3.2</t>
    </r>
    <r>
      <rPr>
        <sz val="10"/>
        <rFont val="Arial"/>
        <family val="2"/>
      </rPr>
      <t xml:space="preserve">
(Base credibility factor)</t>
    </r>
  </si>
  <si>
    <r>
      <rPr>
        <b/>
        <sz val="10"/>
        <rFont val="Arial"/>
        <family val="2"/>
      </rPr>
      <t>Part 4 Line 3.4</t>
    </r>
    <r>
      <rPr>
        <sz val="10"/>
        <rFont val="Arial"/>
        <family val="2"/>
      </rPr>
      <t xml:space="preserve">
(Deductible factor)</t>
    </r>
  </si>
  <si>
    <r>
      <rPr>
        <b/>
        <sz val="10"/>
        <rFont val="Arial"/>
        <family val="2"/>
      </rPr>
      <t xml:space="preserve">Column "Total": </t>
    </r>
    <r>
      <rPr>
        <sz val="10"/>
        <rFont val="Arial"/>
        <family val="2"/>
      </rPr>
      <t xml:space="preserve">
   ● if Part 4 Line 3.3 &lt; 2,500: 
      1.000
   ● if Part 4 Line 3.3 ≥ 10,000: 
      1.736
   ● if 2,500 ≤ Part 4 Line 3.3 &lt; 10,000: 
      Calculate using linear interpolation and Table 2 (do not round).
Table 2:
Average Deductible    Deductible factor
    &lt;2,500                         1.000
      2,500                         1.164
      5,000                         1.402
  ≥10,000                         1.736
Linear Interpolation Formula (x = average health plan deductible, y = deductible factor) where x2 = Part 4 Line 3.3 Column "Total": 
y2 = y1 + [(y3 – y1) / (x3 – x1)] * (x2 – x1)
Linear interpolation example: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4 Line 4.1, then round the result to 3 decimal places (e.g. 80.1%) and enter on Part 4 Line 4.3.</t>
    </r>
  </si>
  <si>
    <r>
      <rPr>
        <b/>
        <sz val="10"/>
        <rFont val="Arial"/>
        <family val="2"/>
      </rPr>
      <t>Part 4 Line 3.5</t>
    </r>
    <r>
      <rPr>
        <sz val="10"/>
        <rFont val="Arial"/>
        <family val="2"/>
      </rPr>
      <t xml:space="preserve">
(Credibility adjustment)</t>
    </r>
  </si>
  <si>
    <r>
      <rPr>
        <b/>
        <sz val="10"/>
        <rFont val="Arial"/>
        <family val="2"/>
      </rPr>
      <t>Part 4 Line 4.1a</t>
    </r>
    <r>
      <rPr>
        <sz val="10"/>
        <rFont val="Arial"/>
        <family val="2"/>
      </rPr>
      <t xml:space="preserve">
(Preliminary MLR)</t>
    </r>
  </si>
  <si>
    <r>
      <rPr>
        <b/>
        <sz val="10"/>
        <rFont val="Arial"/>
        <family val="2"/>
      </rPr>
      <t>Part 4 Line 4.2</t>
    </r>
    <r>
      <rPr>
        <sz val="10"/>
        <rFont val="Arial"/>
        <family val="2"/>
      </rPr>
      <t xml:space="preserve">
(Credibility adjustment)</t>
    </r>
  </si>
  <si>
    <t>Part 4, Line 3.5</t>
  </si>
  <si>
    <r>
      <rPr>
        <b/>
        <sz val="10"/>
        <rFont val="Arial"/>
        <family val="2"/>
      </rPr>
      <t>Part 4 Line 4.3</t>
    </r>
    <r>
      <rPr>
        <sz val="10"/>
        <rFont val="Arial"/>
        <family val="2"/>
      </rPr>
      <t xml:space="preserve">
(Credibility-adjusted MLR)</t>
    </r>
  </si>
  <si>
    <r>
      <rPr>
        <b/>
        <sz val="10"/>
        <rFont val="Arial"/>
        <family val="2"/>
      </rPr>
      <t>Part 4 Line 5.1</t>
    </r>
    <r>
      <rPr>
        <sz val="10"/>
        <rFont val="Arial"/>
        <family val="2"/>
      </rPr>
      <t xml:space="preserve">
(MLR standard)</t>
    </r>
  </si>
  <si>
    <r>
      <rPr>
        <b/>
        <sz val="10"/>
        <rFont val="Arial"/>
        <family val="2"/>
      </rPr>
      <t>Part 4 Line 5.2</t>
    </r>
    <r>
      <rPr>
        <sz val="10"/>
        <rFont val="Arial"/>
        <family val="2"/>
      </rPr>
      <t xml:space="preserve">
(Credibility-adjusted MLR)</t>
    </r>
  </si>
  <si>
    <t>Part 4, Line 4.3</t>
  </si>
  <si>
    <r>
      <rPr>
        <b/>
        <sz val="10"/>
        <rFont val="Arial"/>
        <family val="2"/>
      </rPr>
      <t>Part 4 Line 5.3</t>
    </r>
    <r>
      <rPr>
        <sz val="10"/>
        <rFont val="Arial"/>
        <family val="2"/>
      </rPr>
      <t xml:space="preserve">
(Adjusted earned premium less Federal and State taxes and licensing or regulatory fees)</t>
    </r>
  </si>
  <si>
    <r>
      <rPr>
        <b/>
        <sz val="10"/>
        <rFont val="Arial"/>
        <family val="2"/>
      </rPr>
      <t>Part 4 Line 5.4</t>
    </r>
    <r>
      <rPr>
        <sz val="10"/>
        <rFont val="Arial"/>
        <family val="2"/>
      </rPr>
      <t xml:space="preserve">
(Rebate amount)</t>
    </r>
  </si>
  <si>
    <r>
      <rPr>
        <b/>
        <sz val="10"/>
        <rFont val="Arial"/>
        <family val="2"/>
      </rPr>
      <t xml:space="preserve">Column "Total": </t>
    </r>
    <r>
      <rPr>
        <sz val="10"/>
        <rFont val="Arial"/>
        <family val="2"/>
      </rPr>
      <t xml:space="preserve">
   ● if Column "Total" Part 4 Line 3.1 &lt; 1,000: 
      0 (zero)
   ● if Column "Total" Part 4 Line 3.1 ≥ 1,000 and Part 4 Line 5.2 ≥ Line 5.1: 
      0 (zero)
   ● if Column "Total" Part 4 Line 3.1 ≥ 1,000 and Part 4 Line 5.2 &lt; Line 5.1: 
      Part 4 (Lines 5.1 – 5.2) x Line 5.3</t>
    </r>
  </si>
  <si>
    <r>
      <rPr>
        <b/>
        <sz val="10"/>
        <rFont val="Arial"/>
        <family val="2"/>
      </rPr>
      <t>Part 1 Line 2.11</t>
    </r>
    <r>
      <rPr>
        <sz val="10"/>
        <rFont val="Arial"/>
        <family val="2"/>
      </rPr>
      <t xml:space="preserve">
(Allowable fraud reduction expense)</t>
    </r>
  </si>
  <si>
    <t>Part 2 Line 2.17</t>
  </si>
  <si>
    <r>
      <rPr>
        <b/>
        <sz val="10"/>
        <rFont val="Arial"/>
        <family val="2"/>
      </rPr>
      <t xml:space="preserve">Column "Total as of 12/31/12": </t>
    </r>
    <r>
      <rPr>
        <sz val="10"/>
        <rFont val="Arial"/>
        <family val="2"/>
      </rPr>
      <t xml:space="preserve">
Part 2 Lines 2.1a + 2.2a – 2.3 + 2.4a – 2.5 + 2.6a – 2.7 + 2.8a + 2.9a – 2.10 + 2.11a + 2.11b – 2.11c – 2.12a + 2.12b + 2.13 + 2.14 + 2.15
</t>
    </r>
    <r>
      <rPr>
        <b/>
        <sz val="10"/>
        <rFont val="Arial"/>
        <family val="2"/>
      </rPr>
      <t>All other columns ("3/31/13", "Dual Contract", "Deferred PY1", "Deferred CY"):</t>
    </r>
    <r>
      <rPr>
        <sz val="10"/>
        <rFont val="Arial"/>
        <family val="2"/>
      </rPr>
      <t xml:space="preserve">
Part 2 Lines 2.1b + 2.2b + 2.4b + 2.6b – 2.7 + 2.8b + 2.9b + 2.11a + 2.11b – 2.12a + 2.13 + 2.14 + 2.15</t>
    </r>
  </si>
  <si>
    <r>
      <rPr>
        <b/>
        <sz val="10"/>
        <rFont val="Arial"/>
        <family val="2"/>
      </rPr>
      <t>Column "PY2":</t>
    </r>
    <r>
      <rPr>
        <sz val="10"/>
        <rFont val="Arial"/>
        <family val="2"/>
      </rPr>
      <t xml:space="preserve">
2011 MLR Form, Part 1 Line 2.1, Columns "3/31/YY" + "Deferred PY" – "Deferred CY"
</t>
    </r>
    <r>
      <rPr>
        <b/>
        <sz val="10"/>
        <rFont val="Arial"/>
        <family val="2"/>
      </rPr>
      <t>Column "PY1":</t>
    </r>
    <r>
      <rPr>
        <sz val="10"/>
        <rFont val="Arial"/>
        <family val="2"/>
      </rPr>
      <t xml:space="preserve">
2012 MLR Form, (Part 1 Line 2.1, Columns "3/31/YY" + "Deferred PY" – "Deferred CY") + 
                            (Part 2 Line 2.17, Columns "3/31/YY" + "Deferred PY" – "Deferred CY")</t>
    </r>
  </si>
  <si>
    <t>2013 Form Line</t>
  </si>
  <si>
    <t>2013 Form Calculation References</t>
  </si>
  <si>
    <t>2013 MLR Annual Reporting Form: Formula Resource</t>
  </si>
  <si>
    <r>
      <rPr>
        <b/>
        <sz val="10"/>
        <rFont val="Arial"/>
        <family val="2"/>
      </rPr>
      <t xml:space="preserve">Column "PY2":
</t>
    </r>
    <r>
      <rPr>
        <sz val="10"/>
        <rFont val="Arial"/>
        <family val="2"/>
      </rPr>
      <t xml:space="preserve">Adjusted claims incurred in the 2011 MLR reporting year, restated as of 3/31/14
</t>
    </r>
    <r>
      <rPr>
        <b/>
        <sz val="10"/>
        <rFont val="Arial"/>
        <family val="2"/>
      </rPr>
      <t xml:space="preserve">
Column "PY1":</t>
    </r>
    <r>
      <rPr>
        <sz val="10"/>
        <rFont val="Arial"/>
        <family val="2"/>
      </rPr>
      <t xml:space="preserve">
Adjusted claims incurred in the 2012 MLR reporting year, restated as of 3/31/14
</t>
    </r>
    <r>
      <rPr>
        <b/>
        <sz val="10"/>
        <rFont val="Arial"/>
        <family val="2"/>
      </rPr>
      <t>Column "CY":</t>
    </r>
    <r>
      <rPr>
        <sz val="10"/>
        <rFont val="Arial"/>
        <family val="2"/>
      </rPr>
      <t xml:space="preserve">
(Part 1 Line 2.1, Columns "3/31/13" + "Deferred PY1" – "Deferred CY") + 
(Part 1 Line 2.11, Columns "3/31/13" + "Deferred PY1" – "Deferred CY")
</t>
    </r>
    <r>
      <rPr>
        <b/>
        <sz val="10"/>
        <rFont val="Arial"/>
        <family val="2"/>
      </rPr>
      <t xml:space="preserve">Column "Total": </t>
    </r>
    <r>
      <rPr>
        <sz val="10"/>
        <rFont val="Arial"/>
        <family val="2"/>
      </rPr>
      <t xml:space="preserve">
Part 4 Line 1.2, Columns PY2 + PY1 + CY</t>
    </r>
  </si>
  <si>
    <r>
      <rPr>
        <b/>
        <sz val="10"/>
        <rFont val="Arial"/>
        <family val="2"/>
      </rPr>
      <t>Column "PY2":</t>
    </r>
    <r>
      <rPr>
        <sz val="10"/>
        <rFont val="Arial"/>
        <family val="2"/>
      </rPr>
      <t xml:space="preserve">
2011 MLR Form, Part 1 Line 4.6, Columns "3/31/YY" + "Deferred PY" – "Deferred CY"
</t>
    </r>
    <r>
      <rPr>
        <b/>
        <sz val="10"/>
        <rFont val="Arial"/>
        <family val="2"/>
      </rPr>
      <t>Column "PY1":</t>
    </r>
    <r>
      <rPr>
        <sz val="10"/>
        <rFont val="Arial"/>
        <family val="2"/>
      </rPr>
      <t xml:space="preserve">
2012 MLR Form, (Part 1 Line 4.1, Columns "3/31/13" + "Deferred PY1" – "Deferred CY") + (Part 1 Line 4.2, Columns "3/31/13" + "Deferred PY1" – "Deferred CY") + 
                            (Part 1 Line 4.3, Columns "3/31/13" + "Deferred PY1" – "Deferred CY") + (Part 1 Line 4.4, Columns "3/31/13" + "Deferred PY1" – "Deferred CY") + 
                            (Part 1 Line 4.5, Columns "3/31/13" + "Deferred PY1" – "Deferred CY") + (Part 1 Line 4.6, Columns "3/31/13" + "Deferred PY1" – "Deferred CY")
</t>
    </r>
    <r>
      <rPr>
        <b/>
        <sz val="10"/>
        <rFont val="Arial"/>
        <family val="2"/>
      </rPr>
      <t>Column "CY":</t>
    </r>
    <r>
      <rPr>
        <sz val="10"/>
        <rFont val="Arial"/>
        <family val="2"/>
      </rPr>
      <t xml:space="preserve">
(Part 1 Line 4.1, Columns "3/31/13" + "Deferred PY1" – "Deferred CY") + (Part 1 Line 4.2, Columns "3/31/13" + "Deferred PY1" – "Deferred CY") + 
(Part 1 Line 4.3, Columns "3/31/13" + "Deferred PY1" – "Deferred CY") + (Part 1 Line 4.4, Columns "3/31/13" + "Deferred PY1" – "Deferred CY") + 
(Part 1 Line 4.5, Columns "3/31/13" + "Deferred PY1" – "Deferred CY") + (Part 1 Line 4.6, Columns "3/31/13" + "Deferred PY1" – "Deferred CY")
</t>
    </r>
    <r>
      <rPr>
        <b/>
        <sz val="10"/>
        <rFont val="Arial"/>
        <family val="2"/>
      </rPr>
      <t xml:space="preserve">Column "Total": </t>
    </r>
    <r>
      <rPr>
        <sz val="10"/>
        <rFont val="Arial"/>
        <family val="2"/>
      </rPr>
      <t xml:space="preserve">
Part 4 Line 1.3, Columns PY2 + PY1 + CY</t>
    </r>
  </si>
  <si>
    <r>
      <rPr>
        <b/>
        <sz val="10"/>
        <rFont val="Arial"/>
        <family val="2"/>
      </rPr>
      <t>Column "PY2":</t>
    </r>
    <r>
      <rPr>
        <sz val="10"/>
        <rFont val="Arial"/>
        <family val="2"/>
      </rPr>
      <t xml:space="preserve">
2011 MLR Form, Part 5 Line 5.4
</t>
    </r>
    <r>
      <rPr>
        <b/>
        <sz val="10"/>
        <rFont val="Arial"/>
        <family val="2"/>
      </rPr>
      <t>Column "PY1":</t>
    </r>
    <r>
      <rPr>
        <sz val="10"/>
        <rFont val="Arial"/>
        <family val="2"/>
      </rPr>
      <t xml:space="preserve">
2012 MLR Form, Part 4 Line 5.4
</t>
    </r>
    <r>
      <rPr>
        <b/>
        <sz val="10"/>
        <rFont val="Arial"/>
        <family val="2"/>
      </rPr>
      <t xml:space="preserve">Column "Total": </t>
    </r>
    <r>
      <rPr>
        <sz val="10"/>
        <rFont val="Arial"/>
        <family val="2"/>
      </rPr>
      <t xml:space="preserve">
Part 4 Line 1.4, Columns PY2 + PY1</t>
    </r>
  </si>
  <si>
    <t>Total incurred claims (MLR Form Part 2, Line 2.16)</t>
  </si>
  <si>
    <t>2.11</t>
  </si>
  <si>
    <t>Allowable fraud reduction expenses (MLR Form Part 2, Line 2.17)</t>
  </si>
  <si>
    <t>Estimated rebates unpaid at the end of the previous MLR reporting year</t>
  </si>
  <si>
    <t>Estimated rebates unpaid at the end of the MLR reporting year</t>
  </si>
  <si>
    <t xml:space="preserve">  3.1 b  Patient Centered Outcomes Research Institute (PCORI) Fee </t>
  </si>
  <si>
    <t>Pt 1, Ln 1.5</t>
  </si>
  <si>
    <t>Pt 1, Ln 1.6</t>
  </si>
  <si>
    <t xml:space="preserve">5.5a   Taxes and assessments (exclude amounts reported in Section 3 or Line 10) 
</t>
  </si>
  <si>
    <t>5.5b   Fines and penalties of regulatory authorities (exclude amounts reported in Line 3.3)</t>
  </si>
  <si>
    <t>Grand Total as of 12/31/12 for ALL markets in col. 1-43</t>
  </si>
  <si>
    <t xml:space="preserve">Federal Tax Exempt </t>
  </si>
  <si>
    <t>Mini-Med Plans</t>
  </si>
  <si>
    <t>Expatriate Plans</t>
  </si>
  <si>
    <t>Student Health Plans</t>
  </si>
  <si>
    <t>Total as of 3/31/14</t>
  </si>
  <si>
    <t>Dual Contract (Included in 3/31/14)</t>
  </si>
  <si>
    <t>Total as of 12/31/13</t>
  </si>
  <si>
    <t>Adjusted earned premium (Line 2.1 - 2.2 CY)</t>
  </si>
  <si>
    <r>
      <rPr>
        <b/>
        <sz val="10"/>
        <rFont val="Arial"/>
        <family val="2"/>
      </rPr>
      <t xml:space="preserve">    </t>
    </r>
    <r>
      <rPr>
        <b/>
        <u/>
        <sz val="10"/>
        <rFont val="Arial"/>
        <family val="2"/>
      </rPr>
      <t>INSTRUCTIONS FOR USING THE FORMULA REFERENCE AND FORMULA CALCULATOR WITH THE 2013 MLR ANNUAL REPORTING FORM</t>
    </r>
  </si>
  <si>
    <t xml:space="preserve">The 2013 MLR Annual Reporting Form does not automatically perform the MLR and rebate calculations. When a completed form is submitted, CMS' Health Insurance Oversight System (HIOS) will alert companies if their submitted values do not match HIOS calculated values.
</t>
  </si>
  <si>
    <t xml:space="preserve">Companies may do the MLR and rebate calculations themselves, following the 2013 MLR Annual Reporting Form Filing Instructions.  For the user's convenience, all 2013 MLR and rebate formulas are summarized on the Formula Reference tab of this file.
</t>
  </si>
  <si>
    <r>
      <rPr>
        <b/>
        <sz val="10"/>
        <rFont val="Arial"/>
        <family val="2"/>
      </rPr>
      <t xml:space="preserve">Columns "PY2", "PY1", "CY", "Total": </t>
    </r>
    <r>
      <rPr>
        <sz val="10"/>
        <rFont val="Arial"/>
        <family val="2"/>
      </rPr>
      <t xml:space="preserve">
   ● if Part 4 Line 3.1 &lt; 1,000: 
      blank
   ● if Part 4 Line 3.1 ≥ 1,000: 
      Part 4 Lines 1.6 / 2.3 (do not round)</t>
    </r>
  </si>
  <si>
    <r>
      <rPr>
        <b/>
        <sz val="10"/>
        <rFont val="Arial"/>
        <family val="2"/>
      </rPr>
      <t xml:space="preserve">Columns "PY2", "PY1", "CY", "Total": </t>
    </r>
    <r>
      <rPr>
        <sz val="10"/>
        <rFont val="Arial"/>
        <family val="2"/>
      </rPr>
      <t xml:space="preserve">
   ● if Part 4 Line 3.1 &lt; 1,000: 
      blank
   ● if Part 4 Line 3.1 ≥ 1,000: 
      Part 4 Lines 1.5 / 2.3 (do not round)</t>
    </r>
  </si>
  <si>
    <r>
      <rPr>
        <b/>
        <sz val="10"/>
        <rFont val="Arial"/>
        <family val="2"/>
      </rPr>
      <t>Part 4 Line 4.1b</t>
    </r>
    <r>
      <rPr>
        <sz val="10"/>
        <rFont val="Arial"/>
        <family val="2"/>
      </rPr>
      <t xml:space="preserve">
(Preliminary MLR: Mini-Med and Student Health Plans)</t>
    </r>
  </si>
  <si>
    <r>
      <rPr>
        <b/>
        <sz val="10"/>
        <rFont val="Arial"/>
        <family val="2"/>
      </rPr>
      <t>Part 4 Line 1.6</t>
    </r>
    <r>
      <rPr>
        <sz val="10"/>
        <rFont val="Arial"/>
        <family val="2"/>
      </rPr>
      <t xml:space="preserve">
(MLR numerator: Mini-Med and Student Health Plans)</t>
    </r>
  </si>
  <si>
    <r>
      <t xml:space="preserve">Standards deviating from 80% and 85% are highlighted in red.
                     Individual market          Small Group market          Large Group market
                     2011  2012  2013           2011  2012  2013              2011  2012  2013
GA                </t>
    </r>
    <r>
      <rPr>
        <sz val="10"/>
        <color rgb="FFFF0000"/>
        <rFont val="Arial"/>
        <family val="2"/>
      </rPr>
      <t xml:space="preserve"> 70%   75%</t>
    </r>
    <r>
      <rPr>
        <sz val="10"/>
        <rFont val="Arial"/>
        <family val="2"/>
      </rPr>
      <t xml:space="preserve">   80%           80%   80%   80%              85%   85%   85%
IA                  </t>
    </r>
    <r>
      <rPr>
        <sz val="10"/>
        <color rgb="FFFF0000"/>
        <rFont val="Arial"/>
        <family val="2"/>
      </rPr>
      <t xml:space="preserve"> 67%   75%</t>
    </r>
    <r>
      <rPr>
        <sz val="10"/>
        <rFont val="Arial"/>
        <family val="2"/>
      </rPr>
      <t xml:space="preserve">   80%           80%   80%   80%              85%   85%   85%
KY, NC, NV   </t>
    </r>
    <r>
      <rPr>
        <sz val="10"/>
        <color rgb="FFFF0000"/>
        <rFont val="Arial"/>
        <family val="2"/>
      </rPr>
      <t>75%</t>
    </r>
    <r>
      <rPr>
        <sz val="10"/>
        <rFont val="Arial"/>
        <family val="2"/>
      </rPr>
      <t xml:space="preserve">   80%   80%           80%   80%   80%              85%   85%   85%
MA                 </t>
    </r>
    <r>
      <rPr>
        <sz val="10"/>
        <color rgb="FFFF0000"/>
        <rFont val="Arial"/>
        <family val="2"/>
      </rPr>
      <t>88%   90%   89%</t>
    </r>
    <r>
      <rPr>
        <sz val="10"/>
        <rFont val="Arial"/>
        <family val="2"/>
      </rPr>
      <t xml:space="preserve">          </t>
    </r>
    <r>
      <rPr>
        <sz val="10"/>
        <color rgb="FFFF0000"/>
        <rFont val="Arial"/>
        <family val="2"/>
      </rPr>
      <t xml:space="preserve"> 88%   90%   89%</t>
    </r>
    <r>
      <rPr>
        <sz val="10"/>
        <rFont val="Arial"/>
        <family val="2"/>
      </rPr>
      <t xml:space="preserve">              85%   85%   85%
ME                 </t>
    </r>
    <r>
      <rPr>
        <sz val="10"/>
        <color rgb="FFFF0000"/>
        <rFont val="Arial"/>
        <family val="2"/>
      </rPr>
      <t>65%   65%</t>
    </r>
    <r>
      <rPr>
        <sz val="10"/>
        <rFont val="Arial"/>
        <family val="2"/>
      </rPr>
      <t xml:space="preserve">   80%           80%   80%   80%              85%   85%   85%
NH                 </t>
    </r>
    <r>
      <rPr>
        <sz val="10"/>
        <color rgb="FFFF0000"/>
        <rFont val="Arial"/>
        <family val="2"/>
      </rPr>
      <t>72%   75%</t>
    </r>
    <r>
      <rPr>
        <sz val="10"/>
        <rFont val="Arial"/>
        <family val="2"/>
      </rPr>
      <t xml:space="preserve">   80%           80%   80%   80%              85%   85%   85%
</t>
    </r>
    <r>
      <rPr>
        <sz val="10"/>
        <rFont val="Arial"/>
        <family val="2"/>
      </rPr>
      <t xml:space="preserve">NY                 </t>
    </r>
    <r>
      <rPr>
        <sz val="10"/>
        <color rgb="FFFF0000"/>
        <rFont val="Arial"/>
        <family val="2"/>
      </rPr>
      <t>82%   82%   82%           82%   82%   82%</t>
    </r>
    <r>
      <rPr>
        <sz val="10"/>
        <rFont val="Arial"/>
        <family val="2"/>
      </rPr>
      <t xml:space="preserve">              85%   85%   85%
All others       80%   80%   80%           80%   80%   80%              85%   85%   85%</t>
    </r>
  </si>
  <si>
    <t>(i) Populate the blank cells on Parts 1, 2, and the relevant portions of Part 4 of the HIOS template file, and copy these data into the corresponding cells of this Formula Calculator file; OR</t>
  </si>
  <si>
    <t>(ii) Populate the blank cells on Parts 1, 2, and the relevant portions of Part 4 of this Formula Calculator file, as you would populate the HIOS template file.</t>
  </si>
  <si>
    <r>
      <rPr>
        <b/>
        <sz val="10"/>
        <rFont val="Arial"/>
        <family val="2"/>
      </rPr>
      <t xml:space="preserve">Column "Total": </t>
    </r>
    <r>
      <rPr>
        <sz val="10"/>
        <rFont val="Arial"/>
        <family val="2"/>
      </rPr>
      <t xml:space="preserve">
   ● if Column "Total" Part 4 Line 3.1 &lt; 1,000: 
      blank
   ● if Column "Total" Part 4 Line 3.1 ≥ 1,000: 
      Part 4 Column "CY", Lines 2.1 – 2.2 (if negative, set to 0 (zero))</t>
    </r>
  </si>
  <si>
    <r>
      <rPr>
        <b/>
        <sz val="10"/>
        <rFont val="Arial"/>
        <family val="2"/>
      </rPr>
      <t>Column "Total":</t>
    </r>
    <r>
      <rPr>
        <sz val="10"/>
        <rFont val="Arial"/>
        <family val="2"/>
      </rPr>
      <t xml:space="preserve"> 
   ● if Column "Total" Part 4 Line 3.1 &lt; 1,000: 
      blank
   ● if Column "Total" Part 4 Line 3.1 ≥ 1,000: 
      Health Insurance Coverage columns:    Part 4 Lines 4.1a + 4.2
      Mini-Med and Student Health columns:  Part 4 Lines 4.1b + 4.2
   (round to three decimal places, e.g. 0.801 or 80.1%)</t>
    </r>
  </si>
  <si>
    <r>
      <rPr>
        <b/>
        <sz val="10"/>
        <rFont val="Arial"/>
        <family val="2"/>
      </rPr>
      <t xml:space="preserve">Column "Total": </t>
    </r>
    <r>
      <rPr>
        <sz val="10"/>
        <rFont val="Arial"/>
        <family val="2"/>
      </rPr>
      <t xml:space="preserve">
   ● if Column "Total" Part 4 Line 3.1 &lt; 1,000 or ≥ 75,000: 
      0 (zero)
   ● if Column "PY2" Part 4 Line 3.1 ≥ 1,000 and Line 4.1a or 4.1b &lt; Line 5.1, and 
         Column "PY1" Part 4 Line 3.1 ≥ 1,000 and Line 4.1a or 4.1b &lt; Line 5.1, and
         Column "CY"   Part 4 Line 3.1 ≥ 1,000 and Line 4.1a or 4.1b &lt; Line 5.1: 
      0 (zero)
   ● if 1,000 ≤ Column "Total" Part 4 Line 3.1 &lt; 75,000 and none of the conditions above apply: 
      Part 4 Lines 3.2 x 3.4 (do not round)</t>
    </r>
  </si>
  <si>
    <r>
      <rPr>
        <b/>
        <sz val="10"/>
        <rFont val="Arial"/>
        <family val="2"/>
      </rPr>
      <t xml:space="preserve">Column "Total": </t>
    </r>
    <r>
      <rPr>
        <sz val="10"/>
        <rFont val="Arial"/>
        <family val="2"/>
      </rPr>
      <t xml:space="preserve">
   ● if Column "Total" Part 4 Line 3.1 &lt; 1,000 or ≥ 75,000: 
      0 (zero)
   ● if Column "PY2" Part 4 Line 3.1 ≥ 1,000 and Line 4.1a or 4.1b &lt; Line 5.1, and 
         Column "PY1" Part 4 Line 3.1 ≥ 1,000 and Line 4.1a or 4.1b &lt; Line 5.1, and
         Column "CY"   Part 4 Line 3.1 ≥ 1,000 and Line 4.1a or 4.1b &lt; Line 5.1:
      0 (zero)
   ● if 1,000 ≤ Column "Total" Part 4 Line 3.1 &lt; 75,000 and none of the conditions above apply: 
      Calculate using linear interpolation and Table 1 (do not round)
Table 1:
Life-Years    Base credibility factor
   &lt;1,000          0.0%
     1,000          8.3%
     2,500          5.2%
     5,000          3.7%
   10,000          2.6%
   25,000          1.6%
   50,000          1.2%
 ≥75,000          0.0%
Linear Interpolation Formula (x = life-years, y = base credibility factor) where x2 = Part 4 Line 3.1 Column "Total": 
y2 = y1 + [(y3 – y1) / (x3 – x1)] * (x2 – x1)
Linear Interpolation Example: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4 Line 4.1 Total Column, then round the resulting credibility-adjusted MLR to 3 decimal places (e.g. 80.1%) and enter on Part 4 Line 4.3.</t>
    </r>
  </si>
  <si>
    <r>
      <rPr>
        <b/>
        <sz val="10"/>
        <rFont val="Arial"/>
        <family val="2"/>
      </rPr>
      <t>Individual, Small Group, and Large Group Columns, except MA merged markets:</t>
    </r>
    <r>
      <rPr>
        <sz val="10"/>
        <rFont val="Arial"/>
        <family val="2"/>
      </rPr>
      <t xml:space="preserve">
Part 4, Lines 2.1 – 2.2
</t>
    </r>
    <r>
      <rPr>
        <b/>
        <sz val="10"/>
        <rFont val="Arial"/>
        <family val="2"/>
      </rPr>
      <t xml:space="preserve">Individual and Small Group Columns, if Business State is MA: </t>
    </r>
    <r>
      <rPr>
        <sz val="10"/>
        <rFont val="Arial"/>
        <family val="2"/>
      </rPr>
      <t xml:space="preserve">
(Part 4, Individual Column, Lines 2.1 – 2.2) + (Part 4, Small Group Column, Lines 2.1 – 2.2)</t>
    </r>
    <r>
      <rPr>
        <b/>
        <i/>
        <sz val="10"/>
        <rFont val="Arial"/>
        <family val="2"/>
      </rPr>
      <t/>
    </r>
  </si>
  <si>
    <r>
      <rPr>
        <b/>
        <sz val="10"/>
        <rFont val="Arial"/>
        <family val="2"/>
      </rPr>
      <t xml:space="preserve">Column "PY2":
</t>
    </r>
    <r>
      <rPr>
        <sz val="10"/>
        <rFont val="Arial"/>
        <family val="2"/>
      </rPr>
      <t xml:space="preserve">2011 MLR Form, Part 1 Line 1.4, Columns "3/31/YY" + "Deferred PY" – "Deferred CY"
</t>
    </r>
    <r>
      <rPr>
        <b/>
        <sz val="10"/>
        <rFont val="Arial"/>
        <family val="2"/>
      </rPr>
      <t>Column "PY1":</t>
    </r>
    <r>
      <rPr>
        <sz val="10"/>
        <rFont val="Arial"/>
        <family val="2"/>
      </rPr>
      <t xml:space="preserve">
2012 MLR Form, (Part 1 Line 1.1, Columns "3/31/13" + "Deferred PY1" – "Deferred CY") + 
                            (Part 1 Line 1.2, Columns "3/31/13" + "Deferred PY1" – "Deferred CY") + 
                            (Part 1 Line 1.3, Columns "3/31/13" + "Deferred PY1" – "Deferred CY")  
</t>
    </r>
    <r>
      <rPr>
        <b/>
        <sz val="10"/>
        <rFont val="Arial"/>
        <family val="2"/>
      </rPr>
      <t>Column "CY":</t>
    </r>
    <r>
      <rPr>
        <sz val="10"/>
        <rFont val="Arial"/>
        <family val="2"/>
      </rPr>
      <t xml:space="preserve">
(Part 1 Line 1.1, Columns "3/31/13" + "Deferred PY1" – "Deferred CY") + 
(Part 1 Line 1.2, Columns "3/31/13" + "Deferred PY1" – "Deferred CY") + 
(Part 1 Line 1.3, Columns "3/31/13" + "Deferred PY1" – "Deferred CY") </t>
    </r>
    <r>
      <rPr>
        <i/>
        <sz val="10"/>
        <rFont val="Arial"/>
        <family val="2"/>
      </rPr>
      <t>–</t>
    </r>
    <r>
      <rPr>
        <sz val="10"/>
        <rFont val="Arial"/>
        <family val="2"/>
      </rPr>
      <t xml:space="preserve">
 </t>
    </r>
    <r>
      <rPr>
        <i/>
        <sz val="10"/>
        <rFont val="Arial"/>
        <family val="2"/>
      </rPr>
      <t>Part 4 Line 6.1a</t>
    </r>
    <r>
      <rPr>
        <sz val="10"/>
        <rFont val="Arial"/>
        <family val="2"/>
      </rPr>
      <t xml:space="preserve">
</t>
    </r>
    <r>
      <rPr>
        <b/>
        <sz val="10"/>
        <rFont val="Arial"/>
        <family val="2"/>
      </rPr>
      <t xml:space="preserve">Column "Total": </t>
    </r>
    <r>
      <rPr>
        <sz val="10"/>
        <rFont val="Arial"/>
        <family val="2"/>
      </rPr>
      <t xml:space="preserve">
Part 4 Line 2.1, Columns PY2 + PY1 + CY</t>
    </r>
  </si>
  <si>
    <r>
      <rPr>
        <b/>
        <sz val="10"/>
        <rFont val="Arial"/>
        <family val="2"/>
      </rPr>
      <t xml:space="preserve">Column "PY2":
</t>
    </r>
    <r>
      <rPr>
        <sz val="10"/>
        <rFont val="Arial"/>
        <family val="2"/>
      </rPr>
      <t xml:space="preserve">2011 MLR Form, Part 1 Line 3.4, Columns "3/31/YY" + "Deferred PY" – "Deferred CY"
</t>
    </r>
    <r>
      <rPr>
        <b/>
        <sz val="10"/>
        <rFont val="Arial"/>
        <family val="2"/>
      </rPr>
      <t>Column "PY1":</t>
    </r>
    <r>
      <rPr>
        <sz val="10"/>
        <rFont val="Arial"/>
        <family val="2"/>
      </rPr>
      <t xml:space="preserve">
2012 MLR Form, (Part 1 Line 3.1a, Columns "3/31/13" + "Deferred PY1" – "Deferred CY") + (Part 1 Line 3.1b, Columns "3/31/13" + "Deferred PY1" – "Deferred CY") + 
                            (Part 1 Line 3.2a, Columns "3/31/13" + "Deferred PY1" – "Deferred CY") + 
                            [The greater of: (Part 1 Line 3.2b, Columns "3/31/13" + "Deferred PY1" – "Deferred CY") or 
                                                      (Part 1 Line 3.2c, Columns "3/31/13" + "Deferred PY1" – "Deferred CY")] + 
                            (Part 1 Line 3.3, Columns "3/31/13" + "Deferred PY1" – "Deferred CY")
</t>
    </r>
    <r>
      <rPr>
        <b/>
        <sz val="10"/>
        <rFont val="Arial"/>
        <family val="2"/>
      </rPr>
      <t xml:space="preserve">Column "CY":
</t>
    </r>
    <r>
      <rPr>
        <u/>
        <sz val="10"/>
        <rFont val="Arial"/>
        <family val="2"/>
      </rPr>
      <t xml:space="preserve">Federal Tax-Exempt Issuers:
</t>
    </r>
    <r>
      <rPr>
        <sz val="10"/>
        <rFont val="Arial"/>
        <family val="2"/>
      </rPr>
      <t xml:space="preserve">(Part 1 Line 3.1a, Columns "3/31/13" + "Deferred PY1" – "Deferred CY") + (Part 1 Line 3.1b, Columns "3/31/13" + "Deferred PY1" – "Deferred CY") + 
(Part 1 Line 3.1c, Columns "3/31/13" + "Deferred PY1" – "Deferred CY") + (Part 1 Line 3.2a, Columns "3/31/13" + "Deferred PY1" – "Deferred CY") + 
(Part 1 Line 3.2b, Columns "3/31/13" + "Deferred PY1" – "Deferred CY") + (Part 1 Line 3.2c, Columns "3/31/13" + "Deferred PY1" – "Deferred CY") + 
(Part 1 Line 3.3, Columns "3/31/13" + "Deferred PY1" – "Deferred CY") – </t>
    </r>
    <r>
      <rPr>
        <i/>
        <sz val="10"/>
        <rFont val="Arial"/>
        <family val="2"/>
      </rPr>
      <t>Part 4 Line 6.1b</t>
    </r>
    <r>
      <rPr>
        <sz val="10"/>
        <rFont val="Arial"/>
        <family val="2"/>
      </rPr>
      <t xml:space="preserve">
</t>
    </r>
    <r>
      <rPr>
        <u/>
        <sz val="10"/>
        <rFont val="Arial"/>
        <family val="2"/>
      </rPr>
      <t>Non Federal Tax-Exempt Issuers:</t>
    </r>
    <r>
      <rPr>
        <sz val="10"/>
        <rFont val="Arial"/>
        <family val="2"/>
      </rPr>
      <t xml:space="preserve">
(Part 1 Line 3.1a, Columns "3/31/13" + "Deferred PY1" – "Deferred CY") + (Part 1 Line 3.1b, Columns "3/31/13" + "Deferred PY1" – "Deferred CY") + 
(Part 1 Line 3.1c, Columns "3/31/13" + "Deferred PY1" – "Deferred CY") + (Part 1 Line 3.2a, Columns "3/31/13" + "Deferred PY1" – "Deferred CY") + 
[The greater of: (Part 1 Line 3.2b, Columns "3/31/13" + "Deferred PY1" – "Deferred CY") or 
                          (Part 1 Line 3.2c, Columns "3/31/13" + "Deferred PY1" – "Deferred CY")] + 
(Part 1 Line 3.3, Columns "3/31/13" + "Deferred PY1" – "Deferred CY") – </t>
    </r>
    <r>
      <rPr>
        <i/>
        <sz val="10"/>
        <rFont val="Arial"/>
        <family val="2"/>
      </rPr>
      <t>Part 4 Line 6.1b</t>
    </r>
    <r>
      <rPr>
        <sz val="10"/>
        <rFont val="Arial"/>
        <family val="2"/>
      </rPr>
      <t xml:space="preserve">
</t>
    </r>
    <r>
      <rPr>
        <b/>
        <sz val="10"/>
        <rFont val="Arial"/>
        <family val="2"/>
      </rPr>
      <t xml:space="preserve">Column "Total": </t>
    </r>
    <r>
      <rPr>
        <sz val="10"/>
        <rFont val="Arial"/>
        <family val="2"/>
      </rPr>
      <t xml:space="preserve">
Part 4 Line 2.2, Columns PY2 + PY1 + CY</t>
    </r>
  </si>
  <si>
    <r>
      <rPr>
        <b/>
        <sz val="10"/>
        <rFont val="Arial"/>
        <family val="2"/>
      </rPr>
      <t xml:space="preserve">Mini-Med Column "PY2", except MA merged markets:
</t>
    </r>
    <r>
      <rPr>
        <sz val="10"/>
        <rFont val="Arial"/>
        <family val="2"/>
      </rPr>
      <t>2.0 x (Part 4 Lines 1.2 + 1.3)</t>
    </r>
    <r>
      <rPr>
        <b/>
        <sz val="10"/>
        <rFont val="Arial"/>
        <family val="2"/>
      </rPr>
      <t xml:space="preserve">
Mini-Med Individual and Small Group Columns "PY2", if Business State is MA: 
</t>
    </r>
    <r>
      <rPr>
        <sz val="10"/>
        <rFont val="Arial"/>
        <family val="2"/>
      </rPr>
      <t xml:space="preserve">2.0 x [(Part 4, Mini-Med Individual Column, Lines 1.2 + 1.3) + (Part 4, Mini-Med Small Group Column, Lines 1.2 + 1.3)]
</t>
    </r>
    <r>
      <rPr>
        <b/>
        <sz val="10"/>
        <rFont val="Arial"/>
        <family val="2"/>
      </rPr>
      <t xml:space="preserve">
Mini-Med Column "PY1", except MA merged markets:
</t>
    </r>
    <r>
      <rPr>
        <sz val="10"/>
        <rFont val="Arial"/>
        <family val="2"/>
      </rPr>
      <t>1.75 x (Part 4 Lines 1.2 + 1.3)</t>
    </r>
    <r>
      <rPr>
        <b/>
        <sz val="10"/>
        <rFont val="Arial"/>
        <family val="2"/>
      </rPr>
      <t xml:space="preserve">
Mini-Med Individual and Small Group Columns "PY1", if Business State is MA: 
</t>
    </r>
    <r>
      <rPr>
        <sz val="10"/>
        <rFont val="Arial"/>
        <family val="2"/>
      </rPr>
      <t xml:space="preserve">1.75 x [(Part 4, Mini-Med Individual Column, Lines 1.2 + 1.3) + (Part 4, Mini-Med Small Group Column, Lines 1.2 + 1.3)]
</t>
    </r>
    <r>
      <rPr>
        <b/>
        <sz val="10"/>
        <rFont val="Arial"/>
        <family val="2"/>
      </rPr>
      <t xml:space="preserve">
Mini-Med Column "CY", except MA merged markets:
</t>
    </r>
    <r>
      <rPr>
        <sz val="10"/>
        <rFont val="Arial"/>
        <family val="2"/>
      </rPr>
      <t>1.5 x (Part 4 Lines 1.2 + 1.3)</t>
    </r>
    <r>
      <rPr>
        <b/>
        <sz val="10"/>
        <rFont val="Arial"/>
        <family val="2"/>
      </rPr>
      <t xml:space="preserve">
Mini-Med Individual and Small Group Columns "CY", if Business State is MA: 
</t>
    </r>
    <r>
      <rPr>
        <sz val="10"/>
        <rFont val="Arial"/>
        <family val="2"/>
      </rPr>
      <t xml:space="preserve">1.5 x [(Part 4, Mini-Med Individual Column, Lines 1.2 + 1.3) + (Part 4, Mini-Med Small Group Column, Lines 1.2 + 1.3)]
</t>
    </r>
    <r>
      <rPr>
        <b/>
        <sz val="10"/>
        <rFont val="Arial"/>
        <family val="2"/>
      </rPr>
      <t xml:space="preserve">
Mini-Med Column "Total", except MA merged markets:</t>
    </r>
    <r>
      <rPr>
        <sz val="10"/>
        <rFont val="Arial"/>
        <family val="2"/>
      </rPr>
      <t xml:space="preserve">
1.5 x (Part 4 Lines 1.2 + 1.3 + 1.4)
</t>
    </r>
    <r>
      <rPr>
        <b/>
        <sz val="10"/>
        <rFont val="Arial"/>
        <family val="2"/>
      </rPr>
      <t xml:space="preserve">Mini-Med Individual and Small Group Columns "Total", if Business State is MA: </t>
    </r>
    <r>
      <rPr>
        <sz val="10"/>
        <rFont val="Arial"/>
        <family val="2"/>
      </rPr>
      <t xml:space="preserve">
1.5 x [(Part 4, Mini-Med Individual Column, Lines 1.2 + 1.3 + 1.4) + (Part 4, Mini-Med Small Group Column, Lines 1.2 + 1.3 + 1.4)]
</t>
    </r>
    <r>
      <rPr>
        <b/>
        <sz val="10"/>
        <rFont val="Arial"/>
        <family val="2"/>
      </rPr>
      <t>Student Health Plans columns, Grand Total template only:</t>
    </r>
    <r>
      <rPr>
        <sz val="10"/>
        <rFont val="Arial"/>
        <family val="2"/>
      </rPr>
      <t xml:space="preserve">
1.15 x (Part 4 Column "Total", Lines 1.2 + 1.3 + 1.4)</t>
    </r>
  </si>
  <si>
    <r>
      <rPr>
        <b/>
        <sz val="10"/>
        <rFont val="Arial"/>
        <family val="2"/>
      </rPr>
      <t xml:space="preserve">Individual, Small Group, and Large Group Columns "PY2", "PY1", "CY", except MA merged markets:
</t>
    </r>
    <r>
      <rPr>
        <sz val="10"/>
        <rFont val="Arial"/>
        <family val="2"/>
      </rPr>
      <t>Part 4, Lines 1.2 + 1.3</t>
    </r>
    <r>
      <rPr>
        <b/>
        <sz val="10"/>
        <rFont val="Arial"/>
        <family val="2"/>
      </rPr>
      <t xml:space="preserve">
Individual and Small Group Columns "PY2", "PY1", "CY", if Business State is MA: 
</t>
    </r>
    <r>
      <rPr>
        <sz val="10"/>
        <rFont val="Arial"/>
        <family val="2"/>
      </rPr>
      <t>(Part 4, Individual Column, Lines 1.2 + 1.3) + (Part 4, Small Group Column, Lines 1.2 + 1.3)</t>
    </r>
    <r>
      <rPr>
        <b/>
        <sz val="10"/>
        <rFont val="Arial"/>
        <family val="2"/>
      </rPr>
      <t xml:space="preserve">
Individual, Small Group, and Large Group Columns "Total", except MA merged markets:</t>
    </r>
    <r>
      <rPr>
        <sz val="10"/>
        <rFont val="Arial"/>
        <family val="2"/>
      </rPr>
      <t xml:space="preserve">
Part 4, Lines 1.2 + 1.3 + 1.4
</t>
    </r>
    <r>
      <rPr>
        <b/>
        <sz val="10"/>
        <rFont val="Arial"/>
        <family val="2"/>
      </rPr>
      <t xml:space="preserve">Individual and Small Group Columns "Total", if Business State is MA: </t>
    </r>
    <r>
      <rPr>
        <sz val="10"/>
        <rFont val="Arial"/>
        <family val="2"/>
      </rPr>
      <t xml:space="preserve">
(Part 4, Individual Column, Lines 1.2 + 1.3 + 1.4) + (Part 4, Small Group Column, Lines 1.2 + 1.3 + 1.4)</t>
    </r>
  </si>
  <si>
    <t>ACA assessments on non-calendar year policies (2013 only)</t>
  </si>
  <si>
    <t>6.1a  Deferred portion of 2013 premium collected for 2014 ACA 
         assessments or fees.</t>
  </si>
  <si>
    <t>6.1b  Total Federal and State taxes associated with the deferred premium 
         on Line 6.1a.</t>
  </si>
  <si>
    <t xml:space="preserve">Improving Health Care Quality Expenses </t>
  </si>
  <si>
    <t xml:space="preserve">MLR numerator </t>
  </si>
  <si>
    <t>MLR numerator Mini-Med and Student Health
(using adjustment factor).</t>
  </si>
  <si>
    <t xml:space="preserve">Life-years </t>
  </si>
  <si>
    <t xml:space="preserve">Average deductible </t>
  </si>
  <si>
    <t xml:space="preserve">Credibility adjustment (Lines 3.2 x 3.4 (do not round)) </t>
  </si>
  <si>
    <t>4.1b  Preliminary MLR: Mini-Med and Student Health
 (Lines 1.6 / 2.3)</t>
  </si>
  <si>
    <t>Credibility-adjusted MLR (Lines 4.1a or 4.1b + 4.2)</t>
  </si>
  <si>
    <t>Rebate amount if credibility-adjusted MLR is less than MLR standard (Lines (5.1 - 5.2) X 5.3)</t>
  </si>
  <si>
    <t xml:space="preserve">Federal taxes and assessments incurred by the reporting issuer during the MLR reporting year </t>
  </si>
  <si>
    <t xml:space="preserve">  3.1 c  Other Federal Taxes (other than income tax) and assessments deductible from premium</t>
  </si>
  <si>
    <t>Health information technology expenses related to improving health care quality</t>
  </si>
  <si>
    <t>Community benefit expenditures (informational only; include amounts reported in Lines 3.2c and 5.6)</t>
  </si>
  <si>
    <t>ICD-10 implementation expenses (informational only; include amounts reported in Lines 4.6 and 5.6)</t>
  </si>
  <si>
    <t>Merge Markets - Ind/SmGrp</t>
  </si>
  <si>
    <r>
      <rPr>
        <b/>
        <sz val="11"/>
        <rFont val="Arial"/>
        <family val="2"/>
      </rPr>
      <t xml:space="preserve">Part 2
</t>
    </r>
    <r>
      <rPr>
        <b/>
        <sz val="10"/>
        <rFont val="Arial"/>
        <family val="2"/>
      </rPr>
      <t>NOTE: REFER TO MLR INSTRUCTIONS, FORMULAS RESOURCE AND TABLES RESOURCE FOR IMPORTANT INFORMATION ABOUT COMPLETING EACH COLUMN AND ROW.</t>
    </r>
  </si>
  <si>
    <r>
      <rPr>
        <b/>
        <sz val="11"/>
        <rFont val="Arial"/>
        <family val="2"/>
      </rPr>
      <t xml:space="preserve">Part 1
</t>
    </r>
    <r>
      <rPr>
        <b/>
        <sz val="10"/>
        <rFont val="Arial"/>
        <family val="2"/>
      </rPr>
      <t>NOTE: REFER TO MLR INSTRUCTIONS, FORMULAS RESOURCE AND TABLES RESOURCE FOR IMPORTANT INFORMATION ABOUT COMPLETING EACH COLUMN AND ROW.</t>
    </r>
  </si>
  <si>
    <t>Premium:</t>
  </si>
  <si>
    <t>Reserve for experience rating refunds (rate credits) MLR Reporting year</t>
  </si>
  <si>
    <t>Claims:</t>
  </si>
  <si>
    <t>Reserved for future use</t>
  </si>
  <si>
    <t>6.2a  Reserved for future use</t>
  </si>
  <si>
    <t>6.2b  Reserved for future use</t>
  </si>
  <si>
    <t>6.2c  Reserved for future use</t>
  </si>
  <si>
    <t>6.2d  Reserved for future use</t>
  </si>
  <si>
    <t>6.2e  Reserved for future use</t>
  </si>
  <si>
    <t>Grey cells require no data input – input will result in an upload failure</t>
  </si>
  <si>
    <t>Pink cells require no data input - locked down</t>
  </si>
  <si>
    <t>Blue cells require a calculation by the issuer</t>
  </si>
  <si>
    <r>
      <rPr>
        <b/>
        <sz val="10"/>
        <rFont val="Arial"/>
        <family val="2"/>
      </rPr>
      <t>Column "PY2", except MA merged markets:</t>
    </r>
    <r>
      <rPr>
        <sz val="10"/>
        <rFont val="Arial"/>
        <family val="2"/>
      </rPr>
      <t xml:space="preserve">
2011 MLR Form, Part 1 Line 11.5, Columns "3/31/YY" + "Deferred PY" – "Deferred CY"
</t>
    </r>
    <r>
      <rPr>
        <b/>
        <sz val="10"/>
        <rFont val="Arial"/>
        <family val="2"/>
      </rPr>
      <t xml:space="preserve">Column "PY2", Individual and Small Group Columns, if Business State is MA: </t>
    </r>
    <r>
      <rPr>
        <sz val="10"/>
        <rFont val="Arial"/>
        <family val="2"/>
      </rPr>
      <t xml:space="preserve">
2011 MLR Form, (Part 1 Line 11.5, Individual Columns "3/31/YY" + "Deferred PY" – "Deferred CY") + 
                             (Part 1 Line 11.5, Small Group Columns "3/31/YY" + "Deferred PY" – "Deferred CY")
</t>
    </r>
    <r>
      <rPr>
        <b/>
        <sz val="10"/>
        <rFont val="Arial"/>
        <family val="2"/>
      </rPr>
      <t xml:space="preserve">
Column "PY1", except MA merged markets:</t>
    </r>
    <r>
      <rPr>
        <sz val="10"/>
        <rFont val="Arial"/>
        <family val="2"/>
      </rPr>
      <t xml:space="preserve">
2012 MLR Form, Part 1 Line 7.5, Columns "3/31/13" + "Deferred PY1" – "Deferred CY" 
</t>
    </r>
    <r>
      <rPr>
        <b/>
        <sz val="10"/>
        <rFont val="Arial"/>
        <family val="2"/>
      </rPr>
      <t xml:space="preserve">Column "PY1", Individual and Small Group Columns, if Business State is MA: </t>
    </r>
    <r>
      <rPr>
        <sz val="10"/>
        <rFont val="Arial"/>
        <family val="2"/>
      </rPr>
      <t xml:space="preserve">
2012 MLR Form, (Part 1 Line 7.5, Individual Columns "3/31/YY" + "Deferred PY" – "Deferred CY") + 
                             (Part 1 Line 7.5, Small Group Columns "3/31/YY" + "Deferred PY" – "Deferred CY")
</t>
    </r>
    <r>
      <rPr>
        <b/>
        <sz val="10"/>
        <rFont val="Arial"/>
        <family val="2"/>
      </rPr>
      <t xml:space="preserve">
Column "CY", except MA merged markets:
</t>
    </r>
    <r>
      <rPr>
        <sz val="10"/>
        <rFont val="Arial"/>
        <family val="2"/>
      </rPr>
      <t xml:space="preserve">Part 1 Line 7.5, Columns "3/31/13" + "Deferred PY1" – "Deferred CY" 
</t>
    </r>
    <r>
      <rPr>
        <b/>
        <sz val="10"/>
        <rFont val="Arial"/>
        <family val="2"/>
      </rPr>
      <t xml:space="preserve">Column "CY", Individual and Small Group Columns, if Business State is MA: </t>
    </r>
    <r>
      <rPr>
        <sz val="10"/>
        <rFont val="Arial"/>
        <family val="2"/>
      </rPr>
      <t xml:space="preserve">
(Part 1 Line 7.5, Individual Columns "3/31/13" + "Deferred PY1" – "Deferred CY") + 
(Part 1 Line 7.5, Small Group Columns "3/31/13" + "Deferred PY1" – "Deferred CY")
</t>
    </r>
    <r>
      <rPr>
        <b/>
        <sz val="10"/>
        <rFont val="Arial"/>
        <family val="2"/>
      </rPr>
      <t xml:space="preserve">Column "Total": 
</t>
    </r>
    <r>
      <rPr>
        <sz val="10"/>
        <rFont val="Arial"/>
        <family val="2"/>
      </rPr>
      <t>Part 4 Line 3.1, Columns PY2 + PY1 + CY</t>
    </r>
  </si>
  <si>
    <t xml:space="preserve">Other Federal income taxes (exclude taxes on Line 3.1a, 3.1b, and 3.1c) </t>
  </si>
  <si>
    <t>Optional adjustments</t>
  </si>
  <si>
    <t>6.2f   Reserved for future use</t>
  </si>
  <si>
    <t>Companies may also use the Formula Calculator included in the tabs of this file that are marked Part 1 Summary of Data, Part 2 Premium and Claims, and Part 4 MLR and Rebate Calculation to perform and/or verify their MLR and rebate calculations for the 2013 MLR reporting year.  To use the Formula Calculator, please follow Steps 1−5 below.  For your convenience if you choose this option, this Formula Calculator can also copy all data entered in this file into the HIOS template file you specify.  You may need to enable macros to use the optional Formula Calculator copy functionality; please contact your IT department for assistance.</t>
  </si>
  <si>
    <t xml:space="preserve">(b) Make sure that all data fields that require entry (blank cells), except for those that require calculations (blue cells), are populated, where appropriate.  </t>
  </si>
  <si>
    <r>
      <t xml:space="preserve">(c) You do not need to populate the header information of this Formula Calculator file, except for the "Federal Tax Exempt" field.  
However, if using a template for Massachusetts, ensure that "Business in the State of" is set to "Massachusetts" and "Merge Markets - Ind/SmGrp" option is set to "Yes" on the "Pt 1 Summary of Data" tab of </t>
    </r>
    <r>
      <rPr>
        <u/>
        <sz val="10"/>
        <rFont val="Arial"/>
        <family val="2"/>
      </rPr>
      <t>this</t>
    </r>
    <r>
      <rPr>
        <sz val="10"/>
        <rFont val="Arial"/>
        <family val="2"/>
      </rPr>
      <t xml:space="preserve"> file.</t>
    </r>
  </si>
  <si>
    <r>
      <t xml:space="preserve">(ii) To have the Formula Calculator copy the data into your HIOS template file, enter the destination HIOS template filename in the green box below, and click the "Copy to HIOS Template" button.  Please note that if you use the Formula Calculator copy functionality, </t>
    </r>
    <r>
      <rPr>
        <u/>
        <sz val="10"/>
        <rFont val="Arial"/>
        <family val="2"/>
      </rPr>
      <t>all</t>
    </r>
    <r>
      <rPr>
        <sz val="10"/>
        <rFont val="Arial"/>
        <family val="2"/>
      </rPr>
      <t xml:space="preserve"> fields (blank and blue cells) will be copied over.</t>
    </r>
  </si>
  <si>
    <t>MLR_Template_Sample_State.xls</t>
  </si>
  <si>
    <r>
      <rPr>
        <b/>
        <sz val="10"/>
        <rFont val="Arial"/>
        <family val="2"/>
      </rPr>
      <t>Step 5.</t>
    </r>
    <r>
      <rPr>
        <sz val="10"/>
        <rFont val="Arial"/>
        <family val="2"/>
      </rPr>
      <t xml:space="preserve"> Review the HIOS template file to ensure that it has been correctly and accurately populated before saving it.  Remember to complete the remaining Parts, as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</si>
</sst>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sz val="10"/>
      <color rgb="FFFF0000"/>
      <name val="Arial"/>
      <family val="2"/>
    </font>
    <font>
      <b/>
      <sz val="10"/>
      <color rgb="FFFF0000"/>
      <name val="Arial"/>
      <family val="2"/>
    </font>
    <font>
      <b/>
      <sz val="11"/>
      <name val="Arial"/>
      <family val="2"/>
    </font>
    <font>
      <sz val="10"/>
      <color rgb="FFFFFF00"/>
      <name val="Arial"/>
      <family val="2"/>
    </font>
    <font>
      <sz val="10"/>
      <color theme="0"/>
      <name val="Arial"/>
      <family val="2"/>
    </font>
    <font>
      <b/>
      <u/>
      <sz val="10"/>
      <name val="Arial"/>
      <family val="2"/>
    </font>
    <font>
      <u/>
      <sz val="10"/>
      <name val="Arial"/>
      <family val="2"/>
    </font>
    <font>
      <sz val="10"/>
      <color rgb="FF0000FF"/>
      <name val="Arial"/>
      <family val="2"/>
    </font>
    <font>
      <b/>
      <sz val="12"/>
      <name val="Arial"/>
      <family val="2"/>
    </font>
    <font>
      <b/>
      <sz val="12"/>
      <color theme="1"/>
      <name val="Arial"/>
      <family val="2"/>
    </font>
    <font>
      <b/>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25">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35">
    <xf numFmtId="0" fontId="0" fillId="0" borderId="0" xfId="0"/>
    <xf numFmtId="0" fontId="24" fillId="0" borderId="0" xfId="0" applyFont="1"/>
    <xf numFmtId="0" fontId="4" fillId="0" borderId="0" xfId="0" applyFont="1" applyBorder="1"/>
    <xf numFmtId="0" fontId="24" fillId="0" borderId="0" xfId="125" applyFont="1" applyAlignment="1"/>
    <xf numFmtId="0" fontId="4" fillId="0" borderId="0" xfId="0" applyFont="1" applyFill="1" applyBorder="1"/>
    <xf numFmtId="0" fontId="4" fillId="0" borderId="0" xfId="0" applyFont="1"/>
    <xf numFmtId="0" fontId="4" fillId="0" borderId="0" xfId="125" applyFont="1" applyAlignment="1"/>
    <xf numFmtId="164" fontId="4" fillId="0" borderId="0" xfId="91" applyNumberFormat="1" applyFont="1" applyBorder="1" applyAlignment="1"/>
    <xf numFmtId="0" fontId="4" fillId="0" borderId="0" xfId="0" applyFont="1" applyFill="1"/>
    <xf numFmtId="0" fontId="4" fillId="0" borderId="0" xfId="125" applyFont="1" applyBorder="1" applyAlignment="1"/>
    <xf numFmtId="164" fontId="4" fillId="0" borderId="0" xfId="81" applyNumberFormat="1" applyFont="1" applyBorder="1"/>
    <xf numFmtId="0" fontId="4" fillId="0" borderId="0" xfId="0" applyFont="1" applyAlignment="1">
      <alignment horizontal="right"/>
    </xf>
    <xf numFmtId="0" fontId="4" fillId="0" borderId="0" xfId="125" applyFont="1" applyBorder="1" applyAlignment="1">
      <alignment horizontal="left"/>
    </xf>
    <xf numFmtId="0" fontId="4" fillId="0" borderId="0" xfId="125" applyFont="1" applyAlignment="1">
      <alignment horizontal="right"/>
    </xf>
    <xf numFmtId="49" fontId="4" fillId="0" borderId="12" xfId="0" applyNumberFormat="1" applyFont="1" applyBorder="1" applyAlignment="1">
      <alignment horizontal="right" vertical="top"/>
    </xf>
    <xf numFmtId="49" fontId="4" fillId="0" borderId="13" xfId="0" applyNumberFormat="1" applyFont="1" applyBorder="1" applyAlignment="1">
      <alignment horizontal="right" vertical="top"/>
    </xf>
    <xf numFmtId="0" fontId="4" fillId="0" borderId="11" xfId="0" applyFont="1" applyFill="1" applyBorder="1" applyAlignment="1">
      <alignment vertical="top"/>
    </xf>
    <xf numFmtId="0" fontId="4" fillId="0" borderId="14" xfId="0" applyFont="1" applyFill="1" applyBorder="1" applyAlignment="1">
      <alignment horizontal="left" vertical="top" wrapText="1" indent="1"/>
    </xf>
    <xf numFmtId="0" fontId="4" fillId="0" borderId="14" xfId="0" applyFont="1" applyFill="1" applyBorder="1" applyAlignment="1">
      <alignment horizontal="left" vertical="top" indent="1"/>
    </xf>
    <xf numFmtId="0" fontId="4" fillId="0" borderId="11" xfId="0" applyFont="1" applyBorder="1" applyAlignment="1">
      <alignment horizontal="left" vertical="top" indent="1"/>
    </xf>
    <xf numFmtId="0" fontId="4" fillId="0" borderId="14" xfId="0" applyFont="1" applyBorder="1" applyAlignment="1">
      <alignment horizontal="left" vertical="top" indent="1"/>
    </xf>
    <xf numFmtId="0" fontId="4" fillId="0" borderId="16" xfId="0" applyFont="1" applyBorder="1" applyAlignment="1">
      <alignment horizontal="left" vertical="top" indent="1"/>
    </xf>
    <xf numFmtId="0" fontId="4" fillId="0" borderId="17" xfId="0" applyFont="1" applyBorder="1" applyAlignment="1">
      <alignment horizontal="left" vertical="top" indent="1"/>
    </xf>
    <xf numFmtId="0" fontId="4" fillId="0" borderId="11" xfId="0" applyFont="1" applyBorder="1" applyAlignment="1">
      <alignment vertical="top"/>
    </xf>
    <xf numFmtId="0" fontId="4" fillId="0" borderId="11" xfId="0" applyNumberFormat="1" applyFont="1" applyFill="1" applyBorder="1" applyAlignment="1">
      <alignment vertical="top"/>
    </xf>
    <xf numFmtId="0" fontId="4" fillId="0" borderId="16" xfId="0" applyFont="1" applyFill="1" applyBorder="1" applyAlignment="1">
      <alignment horizontal="left" vertical="top" indent="1"/>
    </xf>
    <xf numFmtId="0" fontId="4" fillId="0" borderId="11" xfId="0" applyFont="1" applyFill="1" applyBorder="1" applyAlignment="1">
      <alignment vertical="top" wrapText="1"/>
    </xf>
    <xf numFmtId="0" fontId="4" fillId="0" borderId="0" xfId="125" applyFont="1" applyFill="1" applyAlignment="1"/>
    <xf numFmtId="167" fontId="4" fillId="0" borderId="0" xfId="125" applyNumberFormat="1" applyFont="1" applyAlignment="1"/>
    <xf numFmtId="49" fontId="4" fillId="0" borderId="12" xfId="125" applyNumberFormat="1" applyFont="1" applyBorder="1" applyAlignment="1">
      <alignment horizontal="right"/>
    </xf>
    <xf numFmtId="49" fontId="4" fillId="0" borderId="13" xfId="125" applyNumberFormat="1" applyFont="1" applyBorder="1" applyAlignment="1">
      <alignment horizontal="right"/>
    </xf>
    <xf numFmtId="49" fontId="4" fillId="0" borderId="13" xfId="125" applyNumberFormat="1" applyFont="1" applyFill="1" applyBorder="1" applyAlignment="1">
      <alignment horizontal="right"/>
    </xf>
    <xf numFmtId="0" fontId="4" fillId="0" borderId="11" xfId="0" applyNumberFormat="1" applyFont="1" applyFill="1" applyBorder="1" applyAlignment="1">
      <alignment horizontal="left" vertical="top" indent="1"/>
    </xf>
    <xf numFmtId="49" fontId="4" fillId="0" borderId="13" xfId="0" applyNumberFormat="1" applyFont="1" applyFill="1" applyBorder="1" applyAlignment="1">
      <alignment horizontal="right" vertical="top"/>
    </xf>
    <xf numFmtId="0" fontId="4" fillId="0" borderId="11" xfId="0" quotePrefix="1" applyFont="1" applyFill="1" applyBorder="1" applyAlignment="1">
      <alignment horizontal="right" vertical="top"/>
    </xf>
    <xf numFmtId="0" fontId="4" fillId="0" borderId="11" xfId="0" quotePrefix="1" applyNumberFormat="1" applyFont="1" applyFill="1" applyBorder="1" applyAlignment="1">
      <alignment vertical="top"/>
    </xf>
    <xf numFmtId="0" fontId="24" fillId="0" borderId="0" xfId="0" applyFont="1" applyFill="1"/>
    <xf numFmtId="0" fontId="4" fillId="0" borderId="0" xfId="125" applyFont="1" applyFill="1" applyBorder="1" applyAlignment="1"/>
    <xf numFmtId="0" fontId="24" fillId="0" borderId="0" xfId="125" applyFont="1" applyFill="1" applyBorder="1" applyAlignment="1">
      <alignment horizontal="center" vertical="center"/>
    </xf>
    <xf numFmtId="0" fontId="4" fillId="0" borderId="0" xfId="0" applyFont="1" applyFill="1" applyAlignment="1">
      <alignment horizontal="center"/>
    </xf>
    <xf numFmtId="0" fontId="24" fillId="0" borderId="0" xfId="0" applyFont="1" applyProtection="1"/>
    <xf numFmtId="0" fontId="4" fillId="0" borderId="0" xfId="0" applyFont="1" applyProtection="1"/>
    <xf numFmtId="0" fontId="4" fillId="0" borderId="0" xfId="125" applyFont="1" applyAlignment="1" applyProtection="1"/>
    <xf numFmtId="0" fontId="4" fillId="0" borderId="0" xfId="125" applyFont="1" applyBorder="1" applyAlignment="1" applyProtection="1">
      <alignment horizontal="left"/>
    </xf>
    <xf numFmtId="0" fontId="4" fillId="0" borderId="0" xfId="125" applyFont="1" applyBorder="1" applyAlignment="1" applyProtection="1"/>
    <xf numFmtId="0" fontId="4" fillId="0" borderId="0" xfId="0" applyFont="1" applyAlignment="1" applyProtection="1"/>
    <xf numFmtId="0" fontId="4" fillId="0" borderId="0" xfId="125" applyFont="1" applyFill="1" applyAlignment="1" applyProtection="1"/>
    <xf numFmtId="164" fontId="4" fillId="0" borderId="27" xfId="81" applyNumberFormat="1" applyFont="1" applyFill="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14" xfId="81" applyNumberFormat="1" applyFont="1" applyBorder="1" applyAlignment="1" applyProtection="1">
      <alignment vertical="top"/>
      <protection locked="0"/>
    </xf>
    <xf numFmtId="164" fontId="4" fillId="0" borderId="13" xfId="81" applyNumberFormat="1" applyFont="1" applyBorder="1" applyAlignment="1" applyProtection="1">
      <alignment vertical="top"/>
      <protection locked="0"/>
    </xf>
    <xf numFmtId="164" fontId="4" fillId="0" borderId="14" xfId="81" applyNumberFormat="1" applyFont="1" applyFill="1" applyBorder="1" applyAlignment="1" applyProtection="1">
      <alignment vertical="top"/>
      <protection locked="0"/>
    </xf>
    <xf numFmtId="164" fontId="4" fillId="0" borderId="13" xfId="81" applyNumberFormat="1" applyFont="1" applyFill="1" applyBorder="1" applyAlignment="1" applyProtection="1">
      <alignment vertical="top"/>
      <protection locked="0"/>
    </xf>
    <xf numFmtId="164" fontId="4" fillId="0" borderId="0" xfId="81" applyNumberFormat="1" applyFont="1" applyFill="1" applyBorder="1" applyAlignment="1" applyProtection="1">
      <alignment vertical="top"/>
      <protection locked="0"/>
    </xf>
    <xf numFmtId="166" fontId="4" fillId="0" borderId="27" xfId="62" applyNumberFormat="1" applyFont="1" applyFill="1" applyBorder="1" applyAlignment="1" applyProtection="1">
      <alignment vertical="top"/>
      <protection locked="0"/>
    </xf>
    <xf numFmtId="166" fontId="4" fillId="0" borderId="13" xfId="62" applyNumberFormat="1" applyFont="1" applyBorder="1" applyAlignment="1" applyProtection="1">
      <alignment vertical="top"/>
      <protection locked="0"/>
    </xf>
    <xf numFmtId="164" fontId="4" fillId="0" borderId="29" xfId="81" applyNumberFormat="1" applyFont="1" applyBorder="1" applyAlignment="1" applyProtection="1">
      <alignment vertical="top"/>
      <protection locked="0"/>
    </xf>
    <xf numFmtId="0" fontId="4" fillId="0" borderId="0" xfId="125" applyFont="1" applyAlignment="1" applyProtection="1">
      <alignment horizontal="right"/>
    </xf>
    <xf numFmtId="0" fontId="4" fillId="0" borderId="0" xfId="0" applyFont="1" applyAlignment="1" applyProtection="1">
      <alignment horizontal="right"/>
    </xf>
    <xf numFmtId="0" fontId="4" fillId="0" borderId="0" xfId="0" applyFont="1" applyFill="1" applyAlignment="1" applyProtection="1">
      <alignment horizontal="right"/>
    </xf>
    <xf numFmtId="0" fontId="4" fillId="0" borderId="0" xfId="0" applyFont="1" applyFill="1" applyAlignment="1" applyProtection="1"/>
    <xf numFmtId="164" fontId="4" fillId="0" borderId="27" xfId="81" applyNumberFormat="1" applyFont="1" applyFill="1" applyBorder="1" applyAlignment="1" applyProtection="1">
      <alignment horizontal="center" vertical="top"/>
      <protection locked="0"/>
    </xf>
    <xf numFmtId="164" fontId="4" fillId="0" borderId="38" xfId="81" applyNumberFormat="1" applyFont="1" applyFill="1" applyBorder="1" applyAlignment="1" applyProtection="1">
      <alignment horizontal="center" vertical="top"/>
      <protection locked="0"/>
    </xf>
    <xf numFmtId="164"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xf numFmtId="164" fontId="4" fillId="0" borderId="13" xfId="81" applyNumberFormat="1" applyFont="1" applyFill="1" applyBorder="1" applyAlignment="1" applyProtection="1">
      <alignment horizontal="center" vertical="top"/>
      <protection locked="0"/>
    </xf>
    <xf numFmtId="164" fontId="4" fillId="0" borderId="26" xfId="81" applyNumberFormat="1" applyFont="1" applyFill="1" applyBorder="1" applyAlignment="1" applyProtection="1">
      <alignment horizontal="center" vertical="top"/>
      <protection locked="0"/>
    </xf>
    <xf numFmtId="0" fontId="24" fillId="0" borderId="0" xfId="131" applyFont="1" applyAlignment="1"/>
    <xf numFmtId="0" fontId="4" fillId="0" borderId="0" xfId="125" applyFont="1" applyAlignment="1" applyProtection="1">
      <protection hidden="1"/>
    </xf>
    <xf numFmtId="0" fontId="4" fillId="0" borderId="0" xfId="0" applyFont="1" applyFill="1" applyAlignment="1"/>
    <xf numFmtId="166" fontId="4" fillId="0" borderId="0" xfId="62" applyNumberFormat="1" applyFont="1" applyFill="1" applyBorder="1" applyAlignment="1">
      <alignment vertical="top"/>
    </xf>
    <xf numFmtId="2" fontId="4" fillId="0" borderId="11" xfId="0" applyNumberFormat="1" applyFont="1" applyFill="1" applyBorder="1" applyAlignment="1">
      <alignment vertical="top"/>
    </xf>
    <xf numFmtId="166" fontId="4" fillId="0" borderId="0" xfId="126" applyNumberFormat="1" applyFont="1" applyFill="1" applyBorder="1" applyAlignment="1">
      <alignment horizontal="center" vertical="top"/>
    </xf>
    <xf numFmtId="0" fontId="4" fillId="0" borderId="0" xfId="0" applyFont="1" applyAlignment="1"/>
    <xf numFmtId="164" fontId="4" fillId="0" borderId="50" xfId="81" applyNumberFormat="1" applyFont="1" applyFill="1" applyBorder="1" applyAlignment="1" applyProtection="1">
      <alignment vertical="top"/>
      <protection locked="0"/>
    </xf>
    <xf numFmtId="166" fontId="4" fillId="0" borderId="50" xfId="62" applyNumberFormat="1" applyFont="1" applyFill="1" applyBorder="1" applyAlignment="1" applyProtection="1">
      <alignment vertical="top"/>
      <protection locked="0"/>
    </xf>
    <xf numFmtId="164" fontId="4" fillId="0" borderId="0" xfId="81" applyNumberFormat="1" applyFont="1" applyBorder="1" applyAlignment="1" applyProtection="1">
      <alignment vertical="top"/>
      <protection locked="0"/>
    </xf>
    <xf numFmtId="166" fontId="4" fillId="0" borderId="0" xfId="62" applyNumberFormat="1" applyFont="1" applyBorder="1" applyAlignment="1" applyProtection="1">
      <alignment vertical="top"/>
      <protection locked="0"/>
    </xf>
    <xf numFmtId="0" fontId="28" fillId="0" borderId="0" xfId="0" applyFont="1"/>
    <xf numFmtId="164" fontId="4" fillId="0" borderId="80" xfId="81" applyNumberFormat="1" applyFont="1" applyFill="1" applyBorder="1" applyAlignment="1" applyProtection="1">
      <alignment vertical="top"/>
      <protection locked="0"/>
    </xf>
    <xf numFmtId="166" fontId="4" fillId="0" borderId="80" xfId="62" applyNumberFormat="1" applyFont="1" applyFill="1" applyBorder="1" applyAlignment="1" applyProtection="1">
      <alignment vertical="top"/>
      <protection locked="0"/>
    </xf>
    <xf numFmtId="164" fontId="4" fillId="0" borderId="29" xfId="81" applyNumberFormat="1" applyFont="1" applyFill="1" applyBorder="1" applyAlignment="1" applyProtection="1">
      <alignment vertical="top"/>
      <protection locked="0"/>
    </xf>
    <xf numFmtId="0" fontId="24" fillId="0" borderId="11" xfId="0" applyNumberFormat="1" applyFont="1" applyFill="1" applyBorder="1" applyAlignment="1">
      <alignment vertical="top"/>
    </xf>
    <xf numFmtId="0" fontId="4" fillId="0" borderId="26" xfId="0" applyFont="1" applyFill="1" applyBorder="1" applyAlignment="1">
      <alignment vertical="top"/>
    </xf>
    <xf numFmtId="164" fontId="4" fillId="26" borderId="38" xfId="81" applyNumberFormat="1" applyFont="1" applyFill="1" applyBorder="1" applyAlignment="1" applyProtection="1">
      <alignment horizontal="center" vertical="top"/>
      <protection locked="0"/>
    </xf>
    <xf numFmtId="0" fontId="4" fillId="0" borderId="0" xfId="125" applyFont="1" applyFill="1" applyBorder="1" applyAlignment="1" applyProtection="1"/>
    <xf numFmtId="49" fontId="4" fillId="0" borderId="42" xfId="0" applyNumberFormat="1" applyFont="1" applyBorder="1" applyAlignment="1">
      <alignment horizontal="center" vertical="top" wrapText="1"/>
    </xf>
    <xf numFmtId="49" fontId="4" fillId="0" borderId="85" xfId="0" applyNumberFormat="1" applyFont="1" applyBorder="1" applyAlignment="1">
      <alignment horizontal="center" vertical="top" wrapText="1"/>
    </xf>
    <xf numFmtId="49" fontId="4" fillId="0" borderId="86" xfId="0" applyNumberFormat="1" applyFont="1" applyBorder="1" applyAlignment="1">
      <alignment horizontal="center" vertical="top" wrapText="1"/>
    </xf>
    <xf numFmtId="49" fontId="4" fillId="0" borderId="87"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164" fontId="4" fillId="0" borderId="80" xfId="125" applyNumberFormat="1" applyFont="1" applyFill="1" applyBorder="1" applyAlignment="1" applyProtection="1">
      <protection locked="0"/>
    </xf>
    <xf numFmtId="164" fontId="4" fillId="0" borderId="27" xfId="81" applyNumberFormat="1" applyFont="1" applyBorder="1" applyAlignment="1" applyProtection="1">
      <alignment vertical="top"/>
      <protection locked="0"/>
    </xf>
    <xf numFmtId="166" fontId="4" fillId="0" borderId="27" xfId="62" applyNumberFormat="1" applyFont="1" applyBorder="1" applyAlignment="1" applyProtection="1">
      <alignment vertical="top"/>
      <protection locked="0"/>
    </xf>
    <xf numFmtId="164" fontId="4" fillId="0" borderId="75" xfId="81" applyNumberFormat="1" applyFont="1" applyFill="1" applyBorder="1" applyAlignment="1" applyProtection="1">
      <alignment vertical="top"/>
      <protection locked="0"/>
    </xf>
    <xf numFmtId="164" fontId="4" fillId="0" borderId="75" xfId="81" applyNumberFormat="1" applyFont="1" applyBorder="1" applyAlignment="1" applyProtection="1">
      <alignment vertical="top"/>
      <protection locked="0"/>
    </xf>
    <xf numFmtId="166" fontId="4" fillId="0" borderId="29" xfId="62" applyNumberFormat="1" applyFont="1" applyBorder="1" applyAlignment="1" applyProtection="1">
      <alignment vertical="top"/>
      <protection locked="0"/>
    </xf>
    <xf numFmtId="166" fontId="4" fillId="0" borderId="75" xfId="62" applyNumberFormat="1" applyFont="1" applyBorder="1" applyAlignment="1" applyProtection="1">
      <alignment vertical="top"/>
      <protection locked="0"/>
    </xf>
    <xf numFmtId="164" fontId="4" fillId="26" borderId="0" xfId="81" applyNumberFormat="1" applyFont="1" applyFill="1" applyBorder="1" applyAlignment="1" applyProtection="1">
      <alignment horizontal="center" vertical="top"/>
      <protection locked="0"/>
    </xf>
    <xf numFmtId="164" fontId="4" fillId="0" borderId="14" xfId="81" applyNumberFormat="1" applyFont="1" applyFill="1" applyBorder="1" applyAlignment="1" applyProtection="1">
      <alignment horizontal="center" vertical="top"/>
      <protection locked="0"/>
    </xf>
    <xf numFmtId="0" fontId="4" fillId="0" borderId="89" xfId="125" applyFont="1" applyBorder="1" applyAlignment="1">
      <alignment horizontal="center"/>
    </xf>
    <xf numFmtId="0" fontId="4" fillId="0" borderId="86" xfId="125" applyFont="1" applyBorder="1" applyAlignment="1">
      <alignment horizontal="center"/>
    </xf>
    <xf numFmtId="0" fontId="4" fillId="0" borderId="61" xfId="125" applyFont="1" applyBorder="1" applyAlignment="1">
      <alignment horizontal="center"/>
    </xf>
    <xf numFmtId="164" fontId="4" fillId="0" borderId="0" xfId="81" applyNumberFormat="1" applyFont="1" applyFill="1" applyBorder="1"/>
    <xf numFmtId="49" fontId="4" fillId="0" borderId="85" xfId="0" applyNumberFormat="1" applyFont="1" applyFill="1" applyBorder="1" applyAlignment="1">
      <alignment horizontal="center" vertical="top" wrapText="1"/>
    </xf>
    <xf numFmtId="0" fontId="4" fillId="0" borderId="0" xfId="0" applyFont="1" applyFill="1" applyAlignment="1">
      <alignment horizontal="right"/>
    </xf>
    <xf numFmtId="164" fontId="4" fillId="0" borderId="80" xfId="81" applyNumberFormat="1" applyFont="1" applyFill="1" applyBorder="1" applyAlignment="1" applyProtection="1">
      <alignment horizontal="center" vertical="top"/>
      <protection locked="0"/>
    </xf>
    <xf numFmtId="164" fontId="4" fillId="0" borderId="75" xfId="81" applyNumberFormat="1" applyFont="1" applyFill="1" applyBorder="1" applyAlignment="1" applyProtection="1">
      <alignment horizontal="center" vertical="top"/>
      <protection locked="0"/>
    </xf>
    <xf numFmtId="164" fontId="4" fillId="26" borderId="75" xfId="81" applyNumberFormat="1" applyFont="1" applyFill="1" applyBorder="1" applyAlignment="1" applyProtection="1">
      <alignment horizontal="center" vertical="top"/>
      <protection locked="0"/>
    </xf>
    <xf numFmtId="0" fontId="24" fillId="0" borderId="0" xfId="0" applyFont="1" applyFill="1" applyProtection="1"/>
    <xf numFmtId="0" fontId="22" fillId="0" borderId="0" xfId="199"/>
    <xf numFmtId="0" fontId="24" fillId="0" borderId="0" xfId="126" applyFont="1" applyFill="1" applyAlignment="1"/>
    <xf numFmtId="0" fontId="0" fillId="0" borderId="0" xfId="0"/>
    <xf numFmtId="0" fontId="24" fillId="0" borderId="0" xfId="126" applyFont="1" applyFill="1" applyAlignment="1"/>
    <xf numFmtId="0" fontId="24" fillId="0" borderId="0" xfId="126" applyFont="1" applyFill="1" applyAlignment="1"/>
    <xf numFmtId="0" fontId="4" fillId="0" borderId="0" xfId="126" applyFill="1"/>
    <xf numFmtId="0" fontId="5" fillId="0" borderId="0" xfId="253" applyFont="1" applyFill="1" applyBorder="1" applyAlignment="1">
      <alignment horizontal="center"/>
    </xf>
    <xf numFmtId="0" fontId="4" fillId="0" borderId="0" xfId="126" applyFont="1" applyFill="1"/>
    <xf numFmtId="0" fontId="4" fillId="0" borderId="15" xfId="126" applyFill="1" applyBorder="1" applyAlignment="1">
      <alignment horizontal="center"/>
    </xf>
    <xf numFmtId="0" fontId="4" fillId="0" borderId="22" xfId="126" applyFill="1" applyBorder="1" applyAlignment="1">
      <alignment horizontal="center"/>
    </xf>
    <xf numFmtId="0" fontId="5" fillId="0" borderId="12" xfId="253" applyFont="1" applyFill="1" applyBorder="1" applyAlignment="1">
      <alignment wrapText="1"/>
    </xf>
    <xf numFmtId="0" fontId="4" fillId="0" borderId="12" xfId="126" applyNumberFormat="1" applyFill="1" applyBorder="1"/>
    <xf numFmtId="0" fontId="4" fillId="0" borderId="12" xfId="126" applyFont="1" applyFill="1" applyBorder="1"/>
    <xf numFmtId="166" fontId="4" fillId="0" borderId="13" xfId="65" applyNumberFormat="1" applyFill="1" applyBorder="1" applyAlignment="1"/>
    <xf numFmtId="165" fontId="4" fillId="0" borderId="14" xfId="171" applyNumberFormat="1" applyFont="1" applyFill="1" applyBorder="1" applyAlignment="1">
      <alignment horizontal="center"/>
    </xf>
    <xf numFmtId="0" fontId="5" fillId="0" borderId="13" xfId="253" applyFont="1" applyFill="1" applyBorder="1" applyAlignment="1">
      <alignment wrapText="1"/>
    </xf>
    <xf numFmtId="0" fontId="4" fillId="0" borderId="13" xfId="126" applyNumberFormat="1" applyFill="1" applyBorder="1"/>
    <xf numFmtId="0" fontId="4" fillId="0" borderId="20" xfId="126" applyFont="1" applyFill="1" applyBorder="1"/>
    <xf numFmtId="166" fontId="4" fillId="0" borderId="20" xfId="65" applyNumberFormat="1" applyFill="1" applyBorder="1" applyAlignment="1"/>
    <xf numFmtId="165" fontId="4" fillId="0" borderId="18" xfId="171" applyNumberFormat="1" applyFont="1" applyFill="1" applyBorder="1" applyAlignment="1">
      <alignment horizontal="center"/>
    </xf>
    <xf numFmtId="0" fontId="4" fillId="0" borderId="15" xfId="126" applyFont="1" applyFill="1" applyBorder="1" applyAlignment="1">
      <alignment horizontal="center"/>
    </xf>
    <xf numFmtId="6" fontId="4" fillId="0" borderId="12" xfId="126" applyNumberFormat="1" applyFill="1" applyBorder="1" applyAlignment="1">
      <alignment horizontal="right"/>
    </xf>
    <xf numFmtId="168" fontId="4" fillId="0" borderId="17" xfId="126" applyNumberFormat="1" applyFill="1" applyBorder="1" applyAlignment="1">
      <alignment horizontal="center"/>
    </xf>
    <xf numFmtId="6" fontId="4" fillId="0" borderId="13" xfId="126" applyNumberFormat="1" applyFill="1" applyBorder="1" applyAlignment="1">
      <alignment horizontal="right"/>
    </xf>
    <xf numFmtId="0" fontId="4" fillId="0" borderId="14" xfId="126" applyFill="1" applyBorder="1" applyAlignment="1">
      <alignment horizontal="center"/>
    </xf>
    <xf numFmtId="6" fontId="4" fillId="0" borderId="20" xfId="126" applyNumberFormat="1" applyFill="1" applyBorder="1" applyAlignment="1">
      <alignment horizontal="right"/>
    </xf>
    <xf numFmtId="0" fontId="4" fillId="0" borderId="18" xfId="126" applyFill="1" applyBorder="1" applyAlignment="1">
      <alignment horizontal="center"/>
    </xf>
    <xf numFmtId="0" fontId="4" fillId="0" borderId="20" xfId="126" applyNumberFormat="1" applyFill="1" applyBorder="1"/>
    <xf numFmtId="0" fontId="5" fillId="0" borderId="20" xfId="253" applyFont="1" applyFill="1" applyBorder="1" applyAlignment="1">
      <alignment wrapText="1"/>
    </xf>
    <xf numFmtId="0" fontId="4" fillId="0" borderId="0" xfId="126" applyFill="1" applyBorder="1"/>
    <xf numFmtId="164" fontId="4" fillId="0" borderId="108" xfId="81" applyNumberFormat="1" applyFont="1" applyFill="1" applyBorder="1" applyAlignment="1" applyProtection="1">
      <alignment vertical="top"/>
      <protection locked="0"/>
    </xf>
    <xf numFmtId="164" fontId="4" fillId="29" borderId="23" xfId="81" applyNumberFormat="1" applyFont="1" applyFill="1" applyBorder="1" applyAlignment="1" applyProtection="1">
      <alignment vertical="top"/>
      <protection locked="0"/>
    </xf>
    <xf numFmtId="0" fontId="4" fillId="0" borderId="58" xfId="0" applyFont="1" applyFill="1" applyBorder="1" applyAlignment="1">
      <alignment horizontal="center" vertical="top" wrapText="1"/>
    </xf>
    <xf numFmtId="0" fontId="4" fillId="0" borderId="59"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97" xfId="0" applyFont="1" applyFill="1" applyBorder="1" applyAlignment="1">
      <alignment horizontal="center" vertical="top" wrapText="1"/>
    </xf>
    <xf numFmtId="0" fontId="4" fillId="0" borderId="98" xfId="0" applyFont="1" applyFill="1" applyBorder="1" applyAlignment="1">
      <alignment horizontal="center" vertical="top" wrapText="1"/>
    </xf>
    <xf numFmtId="0" fontId="4" fillId="0" borderId="6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76" xfId="0" applyFont="1" applyFill="1" applyBorder="1" applyAlignment="1">
      <alignment horizontal="center" vertical="top" wrapText="1"/>
    </xf>
    <xf numFmtId="0" fontId="33" fillId="0" borderId="0" xfId="0" applyFont="1" applyFill="1"/>
    <xf numFmtId="167" fontId="4" fillId="0" borderId="0" xfId="125" applyNumberFormat="1" applyFont="1" applyFill="1" applyAlignment="1"/>
    <xf numFmtId="0" fontId="27" fillId="0" borderId="97" xfId="125" applyFont="1" applyFill="1" applyBorder="1" applyAlignment="1">
      <alignment horizontal="center"/>
    </xf>
    <xf numFmtId="0" fontId="27" fillId="0" borderId="100" xfId="125" applyFont="1" applyFill="1" applyBorder="1" applyAlignment="1">
      <alignment horizontal="center"/>
    </xf>
    <xf numFmtId="0" fontId="27" fillId="0" borderId="68" xfId="125" applyFont="1" applyFill="1" applyBorder="1" applyAlignment="1">
      <alignment horizontal="center"/>
    </xf>
    <xf numFmtId="0" fontId="27" fillId="0" borderId="53" xfId="125" applyFont="1" applyFill="1" applyBorder="1" applyAlignment="1">
      <alignment horizontal="center"/>
    </xf>
    <xf numFmtId="0" fontId="27" fillId="0" borderId="36" xfId="125" applyFont="1" applyFill="1" applyBorder="1" applyAlignment="1">
      <alignment horizontal="center"/>
    </xf>
    <xf numFmtId="0" fontId="27" fillId="0" borderId="52" xfId="125" applyFont="1" applyFill="1" applyBorder="1" applyAlignment="1">
      <alignment horizontal="center"/>
    </xf>
    <xf numFmtId="0" fontId="27" fillId="0" borderId="102" xfId="125" applyFont="1" applyFill="1" applyBorder="1" applyAlignment="1">
      <alignment horizontal="center"/>
    </xf>
    <xf numFmtId="0" fontId="27" fillId="0" borderId="101" xfId="125" applyFont="1" applyFill="1" applyBorder="1" applyAlignment="1">
      <alignment horizontal="center"/>
    </xf>
    <xf numFmtId="49" fontId="4" fillId="0" borderId="0" xfId="0" applyNumberFormat="1" applyFont="1"/>
    <xf numFmtId="0" fontId="4" fillId="28" borderId="0" xfId="0" applyNumberFormat="1" applyFont="1" applyFill="1" applyAlignment="1">
      <alignment horizontal="left"/>
    </xf>
    <xf numFmtId="0" fontId="4" fillId="0" borderId="0" xfId="0" applyFont="1" applyFill="1" applyProtection="1"/>
    <xf numFmtId="0" fontId="28" fillId="0" borderId="0" xfId="0" applyFont="1" applyProtection="1"/>
    <xf numFmtId="0" fontId="34" fillId="0" borderId="0" xfId="0" applyFont="1" applyFill="1" applyProtection="1"/>
    <xf numFmtId="0" fontId="0" fillId="0" borderId="0" xfId="0" applyProtection="1"/>
    <xf numFmtId="49" fontId="4" fillId="28" borderId="0" xfId="125" applyNumberFormat="1" applyFont="1" applyFill="1" applyBorder="1" applyAlignment="1" applyProtection="1">
      <alignment horizontal="left"/>
    </xf>
    <xf numFmtId="49" fontId="4" fillId="28" borderId="0" xfId="0" applyNumberFormat="1" applyFont="1" applyFill="1" applyBorder="1" applyAlignment="1" applyProtection="1">
      <alignment horizontal="left"/>
    </xf>
    <xf numFmtId="49" fontId="4" fillId="28" borderId="0" xfId="0" applyNumberFormat="1" applyFont="1" applyFill="1" applyAlignment="1" applyProtection="1">
      <alignment horizontal="left"/>
    </xf>
    <xf numFmtId="49" fontId="4" fillId="0" borderId="0" xfId="0" applyNumberFormat="1" applyFont="1" applyFill="1" applyProtection="1"/>
    <xf numFmtId="0" fontId="4" fillId="0" borderId="0" xfId="0" applyFont="1" applyFill="1" applyBorder="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0" xfId="0"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0" fontId="4" fillId="0" borderId="13" xfId="0" applyFont="1" applyBorder="1" applyAlignment="1" applyProtection="1">
      <alignment vertical="top"/>
    </xf>
    <xf numFmtId="0" fontId="4" fillId="0" borderId="13" xfId="0" applyFont="1" applyFill="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49" fontId="4" fillId="0" borderId="15" xfId="0" applyNumberFormat="1" applyFont="1" applyBorder="1" applyAlignment="1" applyProtection="1">
      <alignment horizontal="right" vertical="top"/>
    </xf>
    <xf numFmtId="0" fontId="4" fillId="0" borderId="21" xfId="0" applyFont="1" applyBorder="1" applyAlignment="1" applyProtection="1">
      <alignment horizontal="left" vertical="top" indent="1"/>
    </xf>
    <xf numFmtId="0" fontId="4" fillId="0" borderId="19" xfId="0" applyFont="1" applyBorder="1" applyAlignment="1" applyProtection="1">
      <alignment vertical="top"/>
    </xf>
    <xf numFmtId="0" fontId="4" fillId="0" borderId="21"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5"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0" fontId="4" fillId="0" borderId="24" xfId="0" applyFont="1" applyBorder="1" applyAlignment="1" applyProtection="1">
      <alignment vertical="top"/>
    </xf>
    <xf numFmtId="49" fontId="4" fillId="0" borderId="71" xfId="0" applyNumberFormat="1" applyFont="1" applyBorder="1" applyAlignment="1" applyProtection="1">
      <alignment horizontal="right" vertical="top"/>
    </xf>
    <xf numFmtId="0" fontId="4" fillId="0" borderId="72" xfId="0" applyFont="1" applyBorder="1" applyAlignment="1" applyProtection="1">
      <alignment horizontal="left" vertical="top" indent="1"/>
    </xf>
    <xf numFmtId="0" fontId="4" fillId="0" borderId="72" xfId="0" applyFont="1" applyBorder="1" applyAlignment="1" applyProtection="1">
      <alignment vertical="top"/>
    </xf>
    <xf numFmtId="0" fontId="4" fillId="0" borderId="90" xfId="0" applyFont="1" applyBorder="1" applyAlignment="1" applyProtection="1">
      <alignment vertical="top"/>
    </xf>
    <xf numFmtId="164" fontId="4" fillId="0" borderId="0" xfId="81" applyNumberFormat="1" applyFont="1" applyBorder="1" applyProtection="1"/>
    <xf numFmtId="0" fontId="4" fillId="0" borderId="0" xfId="0" applyFont="1" applyFill="1" applyAlignment="1" applyProtection="1">
      <alignment horizontal="center"/>
    </xf>
    <xf numFmtId="0" fontId="24" fillId="0" borderId="0" xfId="125" applyFont="1" applyFill="1" applyBorder="1" applyAlignment="1" applyProtection="1">
      <alignment horizontal="center" vertical="center"/>
    </xf>
    <xf numFmtId="49" fontId="4" fillId="0" borderId="42" xfId="0" applyNumberFormat="1" applyFont="1" applyBorder="1" applyAlignment="1" applyProtection="1">
      <alignment horizontal="center" vertical="top" wrapText="1"/>
    </xf>
    <xf numFmtId="49" fontId="4" fillId="0" borderId="85" xfId="0" applyNumberFormat="1" applyFont="1" applyBorder="1" applyAlignment="1" applyProtection="1">
      <alignment horizontal="center" vertical="top" wrapText="1"/>
    </xf>
    <xf numFmtId="49" fontId="4" fillId="0" borderId="85" xfId="0" applyNumberFormat="1" applyFont="1" applyFill="1" applyBorder="1" applyAlignment="1" applyProtection="1">
      <alignment horizontal="center" vertical="top" wrapText="1"/>
    </xf>
    <xf numFmtId="49" fontId="4" fillId="0" borderId="86" xfId="0" applyNumberFormat="1" applyFont="1" applyBorder="1" applyAlignment="1" applyProtection="1">
      <alignment horizontal="center" vertical="top" wrapText="1"/>
    </xf>
    <xf numFmtId="49" fontId="4" fillId="0" borderId="87" xfId="0" applyNumberFormat="1" applyFont="1" applyBorder="1" applyAlignment="1" applyProtection="1">
      <alignment horizontal="center" vertical="top" wrapText="1"/>
    </xf>
    <xf numFmtId="49" fontId="4" fillId="0" borderId="10" xfId="0" applyNumberFormat="1" applyFont="1" applyBorder="1" applyAlignment="1" applyProtection="1">
      <alignment horizontal="center" vertical="top" wrapText="1"/>
    </xf>
    <xf numFmtId="0" fontId="4" fillId="0" borderId="89" xfId="0" applyFont="1" applyFill="1" applyBorder="1" applyAlignment="1" applyProtection="1">
      <alignment horizontal="center" vertical="top" wrapText="1"/>
    </xf>
    <xf numFmtId="0" fontId="4" fillId="0" borderId="85" xfId="0" applyFont="1" applyFill="1" applyBorder="1" applyAlignment="1" applyProtection="1">
      <alignment horizontal="center" vertical="top" wrapText="1"/>
    </xf>
    <xf numFmtId="0" fontId="4" fillId="0" borderId="86" xfId="0" applyFont="1" applyFill="1" applyBorder="1" applyAlignment="1" applyProtection="1">
      <alignment horizontal="center" vertical="top" wrapText="1"/>
    </xf>
    <xf numFmtId="0" fontId="4" fillId="0" borderId="87" xfId="0" applyFont="1" applyFill="1" applyBorder="1" applyAlignment="1" applyProtection="1">
      <alignment horizontal="center" vertical="top" wrapText="1"/>
    </xf>
    <xf numFmtId="0" fontId="4" fillId="0" borderId="60" xfId="0" applyFont="1" applyFill="1" applyBorder="1" applyAlignment="1" applyProtection="1">
      <alignment horizontal="center" vertical="top" wrapText="1"/>
    </xf>
    <xf numFmtId="0" fontId="4" fillId="0" borderId="61" xfId="0" applyFont="1" applyFill="1" applyBorder="1" applyAlignment="1" applyProtection="1">
      <alignment horizontal="center" vertical="top" wrapText="1"/>
    </xf>
    <xf numFmtId="0" fontId="4" fillId="0" borderId="88" xfId="0" applyFont="1" applyFill="1" applyBorder="1" applyAlignment="1" applyProtection="1">
      <alignment horizontal="center" vertical="top" wrapText="1"/>
    </xf>
    <xf numFmtId="0" fontId="4" fillId="0" borderId="63" xfId="0" applyFont="1" applyFill="1" applyBorder="1" applyAlignment="1" applyProtection="1">
      <alignment horizontal="center" vertical="top" wrapText="1"/>
    </xf>
    <xf numFmtId="0" fontId="4" fillId="0" borderId="65" xfId="0" applyFont="1" applyFill="1" applyBorder="1" applyAlignment="1" applyProtection="1">
      <alignment horizontal="center" vertical="top" wrapText="1"/>
    </xf>
    <xf numFmtId="164" fontId="4" fillId="26" borderId="26" xfId="81" applyNumberFormat="1" applyFont="1" applyFill="1" applyBorder="1" applyAlignment="1" applyProtection="1">
      <alignment vertical="top"/>
      <protection locked="0"/>
    </xf>
    <xf numFmtId="164" fontId="4" fillId="0" borderId="23" xfId="125" applyNumberFormat="1" applyFont="1" applyFill="1" applyBorder="1" applyAlignment="1" applyProtection="1">
      <protection locked="0"/>
    </xf>
    <xf numFmtId="164" fontId="4" fillId="26" borderId="75" xfId="81" applyNumberFormat="1" applyFont="1" applyFill="1" applyBorder="1" applyAlignment="1" applyProtection="1">
      <alignment vertical="top"/>
      <protection locked="0"/>
    </xf>
    <xf numFmtId="164" fontId="4" fillId="26" borderId="23" xfId="81" applyNumberFormat="1" applyFont="1" applyFill="1" applyBorder="1" applyAlignment="1" applyProtection="1">
      <alignment horizontal="center" vertical="top"/>
      <protection locked="0"/>
    </xf>
    <xf numFmtId="164" fontId="4" fillId="26" borderId="80" xfId="81" applyNumberFormat="1" applyFont="1" applyFill="1" applyBorder="1" applyAlignment="1" applyProtection="1">
      <alignment horizontal="center" vertical="top"/>
      <protection locked="0"/>
    </xf>
    <xf numFmtId="164" fontId="4" fillId="26" borderId="50" xfId="81" applyNumberFormat="1" applyFont="1" applyFill="1" applyBorder="1" applyAlignment="1" applyProtection="1">
      <alignment horizontal="center" vertical="top"/>
      <protection locked="0"/>
    </xf>
    <xf numFmtId="164" fontId="4" fillId="26" borderId="103" xfId="81" applyNumberFormat="1" applyFont="1" applyFill="1" applyBorder="1" applyAlignment="1" applyProtection="1">
      <alignment vertical="top"/>
      <protection locked="0"/>
    </xf>
    <xf numFmtId="164" fontId="4" fillId="26" borderId="104" xfId="81" applyNumberFormat="1" applyFont="1" applyFill="1" applyBorder="1" applyAlignment="1" applyProtection="1">
      <alignment vertical="top"/>
      <protection locked="0"/>
    </xf>
    <xf numFmtId="164" fontId="4" fillId="26" borderId="105" xfId="81" applyNumberFormat="1" applyFont="1" applyFill="1" applyBorder="1" applyAlignment="1" applyProtection="1">
      <alignment vertical="top"/>
      <protection locked="0"/>
    </xf>
    <xf numFmtId="164" fontId="4" fillId="26" borderId="106" xfId="81" applyNumberFormat="1" applyFont="1" applyFill="1" applyBorder="1" applyAlignment="1" applyProtection="1">
      <alignment vertical="top"/>
      <protection locked="0"/>
    </xf>
    <xf numFmtId="164" fontId="4" fillId="26" borderId="107" xfId="81" applyNumberFormat="1" applyFont="1" applyFill="1" applyBorder="1" applyAlignment="1" applyProtection="1">
      <alignment vertical="top"/>
      <protection locked="0"/>
    </xf>
    <xf numFmtId="164" fontId="4" fillId="26" borderId="25" xfId="81" applyNumberFormat="1" applyFont="1" applyFill="1" applyBorder="1" applyAlignment="1" applyProtection="1">
      <alignment vertical="top"/>
      <protection locked="0"/>
    </xf>
    <xf numFmtId="164" fontId="4" fillId="26" borderId="19" xfId="81" applyNumberFormat="1" applyFont="1" applyFill="1" applyBorder="1" applyAlignment="1" applyProtection="1">
      <alignment vertical="top"/>
      <protection locked="0"/>
    </xf>
    <xf numFmtId="164" fontId="4" fillId="26" borderId="15" xfId="81" applyNumberFormat="1" applyFont="1" applyFill="1" applyBorder="1" applyAlignment="1" applyProtection="1">
      <alignment vertical="top"/>
      <protection locked="0"/>
    </xf>
    <xf numFmtId="166" fontId="4" fillId="0" borderId="23" xfId="62" applyNumberFormat="1" applyFont="1" applyFill="1" applyBorder="1" applyAlignment="1" applyProtection="1">
      <alignment vertical="top"/>
      <protection locked="0"/>
    </xf>
    <xf numFmtId="164" fontId="4" fillId="0" borderId="93" xfId="81" applyNumberFormat="1" applyFont="1" applyFill="1" applyBorder="1" applyAlignment="1" applyProtection="1">
      <alignment horizontal="center" vertical="top"/>
      <protection locked="0"/>
    </xf>
    <xf numFmtId="164" fontId="4" fillId="26" borderId="26" xfId="81" applyNumberFormat="1" applyFont="1" applyFill="1" applyBorder="1" applyAlignment="1" applyProtection="1">
      <alignment horizontal="center" vertical="top"/>
      <protection locked="0"/>
    </xf>
    <xf numFmtId="164" fontId="4" fillId="26" borderId="27" xfId="81" applyNumberFormat="1" applyFont="1" applyFill="1" applyBorder="1" applyAlignment="1" applyProtection="1">
      <alignment horizontal="center" vertical="top"/>
      <protection locked="0"/>
    </xf>
    <xf numFmtId="164" fontId="4" fillId="26" borderId="13" xfId="81" applyNumberFormat="1" applyFont="1" applyFill="1" applyBorder="1" applyAlignment="1" applyProtection="1">
      <alignment horizontal="center" vertical="top"/>
      <protection locked="0"/>
    </xf>
    <xf numFmtId="164" fontId="4" fillId="26" borderId="14" xfId="81" applyNumberFormat="1" applyFont="1" applyFill="1" applyBorder="1" applyAlignment="1" applyProtection="1">
      <alignment horizontal="center" vertical="top"/>
      <protection locked="0"/>
    </xf>
    <xf numFmtId="164" fontId="4" fillId="26" borderId="13" xfId="81" applyNumberFormat="1" applyFont="1" applyFill="1" applyBorder="1" applyAlignment="1" applyProtection="1">
      <alignment vertical="top"/>
      <protection locked="0"/>
    </xf>
    <xf numFmtId="164" fontId="4" fillId="26" borderId="14" xfId="81" applyNumberFormat="1" applyFont="1" applyFill="1" applyBorder="1" applyAlignment="1" applyProtection="1">
      <alignment vertical="top"/>
      <protection locked="0"/>
    </xf>
    <xf numFmtId="164" fontId="4" fillId="27" borderId="43" xfId="91" applyNumberFormat="1" applyFont="1" applyFill="1" applyBorder="1" applyAlignment="1" applyProtection="1">
      <alignment vertical="top"/>
      <protection locked="0"/>
    </xf>
    <xf numFmtId="164" fontId="4" fillId="27" borderId="75" xfId="91" applyNumberFormat="1" applyFont="1" applyFill="1" applyBorder="1" applyAlignment="1" applyProtection="1">
      <alignment vertical="top"/>
      <protection locked="0"/>
    </xf>
    <xf numFmtId="164" fontId="4" fillId="29" borderId="23" xfId="91" applyNumberFormat="1" applyFont="1" applyFill="1" applyBorder="1" applyAlignment="1" applyProtection="1">
      <alignment vertical="top"/>
      <protection locked="0"/>
    </xf>
    <xf numFmtId="164" fontId="4" fillId="27" borderId="43" xfId="81" applyNumberFormat="1" applyFont="1" applyFill="1" applyBorder="1" applyAlignment="1" applyProtection="1">
      <alignment vertical="top"/>
      <protection locked="0"/>
    </xf>
    <xf numFmtId="164" fontId="4" fillId="27" borderId="23" xfId="81" applyNumberFormat="1" applyFont="1" applyFill="1" applyBorder="1" applyAlignment="1" applyProtection="1">
      <alignment vertical="top"/>
      <protection locked="0"/>
    </xf>
    <xf numFmtId="166" fontId="4" fillId="29" borderId="23" xfId="62" applyNumberFormat="1" applyFont="1" applyFill="1" applyBorder="1" applyAlignment="1" applyProtection="1">
      <alignment vertical="top"/>
      <protection locked="0"/>
    </xf>
    <xf numFmtId="164" fontId="4" fillId="27" borderId="23" xfId="62" applyNumberFormat="1" applyFont="1" applyFill="1" applyBorder="1" applyAlignment="1" applyProtection="1">
      <alignment horizontal="center" vertical="top"/>
      <protection locked="0"/>
    </xf>
    <xf numFmtId="165" fontId="4" fillId="27" borderId="23" xfId="62" applyNumberFormat="1" applyFont="1" applyFill="1" applyBorder="1" applyAlignment="1" applyProtection="1">
      <alignment vertical="top"/>
      <protection locked="0"/>
    </xf>
    <xf numFmtId="169" fontId="4" fillId="27" borderId="23" xfId="62" applyNumberFormat="1" applyFont="1" applyFill="1" applyBorder="1" applyAlignment="1" applyProtection="1">
      <alignment vertical="top"/>
      <protection locked="0"/>
    </xf>
    <xf numFmtId="165" fontId="4" fillId="27" borderId="75" xfId="62" applyNumberFormat="1" applyFont="1" applyFill="1" applyBorder="1" applyAlignment="1" applyProtection="1">
      <alignment vertical="top"/>
      <protection locked="0"/>
    </xf>
    <xf numFmtId="165" fontId="4" fillId="27" borderId="0" xfId="62" applyNumberFormat="1" applyFont="1" applyFill="1" applyBorder="1" applyAlignment="1" applyProtection="1">
      <alignment vertical="top"/>
      <protection locked="0"/>
    </xf>
    <xf numFmtId="165" fontId="4" fillId="0" borderId="80" xfId="62" applyNumberFormat="1" applyFont="1" applyFill="1" applyBorder="1" applyAlignment="1" applyProtection="1">
      <alignment vertical="top"/>
      <protection locked="0"/>
    </xf>
    <xf numFmtId="166" fontId="4" fillId="26" borderId="27" xfId="81" applyNumberFormat="1" applyFont="1" applyFill="1" applyBorder="1" applyAlignment="1" applyProtection="1">
      <alignment vertical="top"/>
      <protection locked="0"/>
    </xf>
    <xf numFmtId="166" fontId="4" fillId="26" borderId="23" xfId="81" applyNumberFormat="1" applyFont="1" applyFill="1" applyBorder="1" applyAlignment="1" applyProtection="1">
      <alignment vertical="top"/>
      <protection locked="0"/>
    </xf>
    <xf numFmtId="166" fontId="4" fillId="26" borderId="80" xfId="81" applyNumberFormat="1" applyFont="1" applyFill="1" applyBorder="1" applyAlignment="1" applyProtection="1">
      <alignment vertical="top"/>
      <protection locked="0"/>
    </xf>
    <xf numFmtId="166" fontId="4" fillId="26" borderId="50" xfId="81" applyNumberFormat="1" applyFont="1" applyFill="1" applyBorder="1" applyAlignment="1" applyProtection="1">
      <alignment vertical="top"/>
      <protection locked="0"/>
    </xf>
    <xf numFmtId="164" fontId="4" fillId="27" borderId="43" xfId="81" applyNumberFormat="1" applyFont="1" applyFill="1" applyBorder="1" applyAlignment="1" applyProtection="1">
      <alignment horizontal="center" vertical="top"/>
      <protection locked="0"/>
    </xf>
    <xf numFmtId="164" fontId="4" fillId="27" borderId="23" xfId="81" applyNumberFormat="1" applyFont="1" applyFill="1" applyBorder="1" applyAlignment="1" applyProtection="1">
      <alignment horizontal="center" vertical="top"/>
      <protection locked="0"/>
    </xf>
    <xf numFmtId="164" fontId="4" fillId="27" borderId="75" xfId="81" applyNumberFormat="1" applyFont="1" applyFill="1" applyBorder="1" applyAlignment="1" applyProtection="1">
      <alignment horizontal="center" vertical="top"/>
      <protection locked="0"/>
    </xf>
    <xf numFmtId="164" fontId="4" fillId="27" borderId="50" xfId="81" applyNumberFormat="1" applyFont="1" applyFill="1" applyBorder="1" applyAlignment="1" applyProtection="1">
      <alignment horizontal="center" vertical="top"/>
      <protection locked="0"/>
    </xf>
    <xf numFmtId="164" fontId="4" fillId="27" borderId="80" xfId="81" applyNumberFormat="1" applyFont="1" applyFill="1" applyBorder="1" applyAlignment="1" applyProtection="1">
      <alignment horizontal="center" vertical="top"/>
      <protection locked="0"/>
    </xf>
    <xf numFmtId="165" fontId="4" fillId="27" borderId="27" xfId="81" applyNumberFormat="1" applyFont="1" applyFill="1" applyBorder="1" applyAlignment="1" applyProtection="1">
      <alignment vertical="top"/>
      <protection locked="0"/>
    </xf>
    <xf numFmtId="165" fontId="4" fillId="27" borderId="23" xfId="81" applyNumberFormat="1" applyFont="1" applyFill="1" applyBorder="1" applyAlignment="1" applyProtection="1">
      <alignment vertical="top"/>
      <protection locked="0"/>
    </xf>
    <xf numFmtId="164" fontId="4" fillId="27" borderId="27" xfId="81" applyNumberFormat="1" applyFont="1" applyFill="1" applyBorder="1" applyAlignment="1" applyProtection="1">
      <alignment horizontal="center" vertical="top"/>
      <protection locked="0"/>
    </xf>
    <xf numFmtId="166" fontId="4" fillId="27" borderId="43" xfId="81" applyNumberFormat="1" applyFont="1" applyFill="1" applyBorder="1" applyAlignment="1" applyProtection="1">
      <alignment horizontal="center" vertical="top"/>
      <protection locked="0"/>
    </xf>
    <xf numFmtId="166" fontId="4" fillId="0" borderId="23" xfId="81" applyNumberFormat="1" applyFont="1" applyFill="1" applyBorder="1" applyAlignment="1" applyProtection="1">
      <alignment horizontal="center" vertical="top"/>
      <protection locked="0"/>
    </xf>
    <xf numFmtId="165" fontId="4" fillId="27" borderId="43" xfId="81" applyNumberFormat="1" applyFont="1" applyFill="1" applyBorder="1" applyAlignment="1" applyProtection="1">
      <alignment vertical="top"/>
      <protection locked="0"/>
    </xf>
    <xf numFmtId="169" fontId="4" fillId="27" borderId="43" xfId="81" applyNumberFormat="1" applyFont="1" applyFill="1" applyBorder="1" applyAlignment="1" applyProtection="1">
      <alignment vertical="top"/>
      <protection locked="0"/>
    </xf>
    <xf numFmtId="169" fontId="4" fillId="27" borderId="23" xfId="81" applyNumberFormat="1" applyFont="1" applyFill="1" applyBorder="1" applyAlignment="1" applyProtection="1">
      <alignment vertical="top"/>
      <protection locked="0"/>
    </xf>
    <xf numFmtId="165" fontId="4" fillId="27" borderId="75" xfId="81" applyNumberFormat="1" applyFont="1" applyFill="1" applyBorder="1" applyAlignment="1" applyProtection="1">
      <alignment vertical="top"/>
      <protection locked="0"/>
    </xf>
    <xf numFmtId="49" fontId="4" fillId="28" borderId="20" xfId="0" applyNumberFormat="1" applyFont="1" applyFill="1" applyBorder="1" applyAlignment="1">
      <alignment horizontal="right" vertical="top"/>
    </xf>
    <xf numFmtId="49" fontId="4" fillId="28" borderId="33" xfId="125" applyNumberFormat="1" applyFont="1" applyFill="1" applyBorder="1" applyAlignment="1">
      <alignment horizontal="right"/>
    </xf>
    <xf numFmtId="0" fontId="4" fillId="28" borderId="70" xfId="0" applyNumberFormat="1" applyFont="1" applyFill="1" applyBorder="1" applyAlignment="1">
      <alignment vertical="top"/>
    </xf>
    <xf numFmtId="0" fontId="4" fillId="28" borderId="49" xfId="125" applyFont="1" applyFill="1" applyBorder="1" applyAlignment="1">
      <alignment horizontal="left" vertical="top" indent="1"/>
    </xf>
    <xf numFmtId="0" fontId="4" fillId="28" borderId="31" xfId="126" applyNumberFormat="1" applyFont="1" applyFill="1" applyBorder="1" applyAlignment="1">
      <alignment horizontal="center" vertical="top"/>
    </xf>
    <xf numFmtId="0" fontId="4" fillId="28" borderId="39" xfId="126" applyNumberFormat="1" applyFont="1" applyFill="1" applyBorder="1" applyAlignment="1">
      <alignment horizontal="center" vertical="top"/>
    </xf>
    <xf numFmtId="0" fontId="4" fillId="28" borderId="32" xfId="126" applyNumberFormat="1" applyFont="1" applyFill="1" applyBorder="1" applyAlignment="1">
      <alignment horizontal="center" vertical="top"/>
    </xf>
    <xf numFmtId="0" fontId="4" fillId="28" borderId="82" xfId="126" applyNumberFormat="1" applyFont="1" applyFill="1" applyBorder="1" applyAlignment="1">
      <alignment horizontal="center" vertical="top"/>
    </xf>
    <xf numFmtId="49" fontId="4" fillId="28" borderId="20" xfId="125" applyNumberFormat="1" applyFont="1" applyFill="1" applyBorder="1" applyAlignment="1">
      <alignment horizontal="right"/>
    </xf>
    <xf numFmtId="0" fontId="4" fillId="28" borderId="24" xfId="0" applyNumberFormat="1" applyFont="1" applyFill="1" applyBorder="1" applyAlignment="1">
      <alignment vertical="top"/>
    </xf>
    <xf numFmtId="0" fontId="4" fillId="28" borderId="58" xfId="81" applyNumberFormat="1" applyFont="1" applyFill="1" applyBorder="1" applyAlignment="1">
      <alignment vertical="top"/>
    </xf>
    <xf numFmtId="0" fontId="4" fillId="28" borderId="59" xfId="81" applyNumberFormat="1" applyFont="1" applyFill="1" applyBorder="1" applyAlignment="1">
      <alignment vertical="top"/>
    </xf>
    <xf numFmtId="0" fontId="4" fillId="28" borderId="23" xfId="81" applyNumberFormat="1" applyFont="1" applyFill="1" applyBorder="1" applyAlignment="1">
      <alignment vertical="top"/>
    </xf>
    <xf numFmtId="0" fontId="4" fillId="28" borderId="75" xfId="81" applyNumberFormat="1" applyFont="1" applyFill="1" applyBorder="1" applyAlignment="1">
      <alignment vertical="top"/>
    </xf>
    <xf numFmtId="0" fontId="4" fillId="28" borderId="84" xfId="91" applyNumberFormat="1" applyFont="1" applyFill="1" applyBorder="1" applyAlignment="1">
      <alignment vertical="top"/>
    </xf>
    <xf numFmtId="0" fontId="4" fillId="28" borderId="69" xfId="91" applyNumberFormat="1" applyFont="1" applyFill="1" applyBorder="1" applyAlignment="1">
      <alignment vertical="top"/>
    </xf>
    <xf numFmtId="0" fontId="4" fillId="28" borderId="47" xfId="91" applyNumberFormat="1" applyFont="1" applyFill="1" applyBorder="1" applyAlignment="1">
      <alignment vertical="top"/>
    </xf>
    <xf numFmtId="0" fontId="4" fillId="28" borderId="99" xfId="91" applyNumberFormat="1" applyFont="1" applyFill="1" applyBorder="1" applyAlignment="1">
      <alignment vertical="top"/>
    </xf>
    <xf numFmtId="0" fontId="4" fillId="28" borderId="83" xfId="81" applyNumberFormat="1" applyFont="1" applyFill="1" applyBorder="1" applyAlignment="1">
      <alignment vertical="top"/>
    </xf>
    <xf numFmtId="0" fontId="4" fillId="28" borderId="57" xfId="81" applyNumberFormat="1" applyFont="1" applyFill="1" applyBorder="1" applyAlignment="1">
      <alignment vertical="top"/>
    </xf>
    <xf numFmtId="0" fontId="4" fillId="28" borderId="48" xfId="91" applyNumberFormat="1" applyFont="1" applyFill="1" applyBorder="1" applyAlignment="1">
      <alignment vertical="top"/>
    </xf>
    <xf numFmtId="164" fontId="4" fillId="28" borderId="43" xfId="81" applyNumberFormat="1" applyFont="1" applyFill="1" applyBorder="1" applyAlignment="1" applyProtection="1">
      <alignment horizontal="center"/>
    </xf>
    <xf numFmtId="164" fontId="4" fillId="28" borderId="23" xfId="81" applyNumberFormat="1" applyFont="1" applyFill="1" applyBorder="1" applyAlignment="1" applyProtection="1">
      <alignment horizontal="center"/>
    </xf>
    <xf numFmtId="164" fontId="4" fillId="28" borderId="23" xfId="62" applyNumberFormat="1" applyFont="1" applyFill="1" applyBorder="1" applyAlignment="1" applyProtection="1">
      <alignment horizontal="center" vertical="top"/>
    </xf>
    <xf numFmtId="164" fontId="4" fillId="28" borderId="75" xfId="62" applyNumberFormat="1" applyFont="1" applyFill="1" applyBorder="1" applyAlignment="1" applyProtection="1">
      <alignment horizontal="center" vertical="top"/>
    </xf>
    <xf numFmtId="164" fontId="4" fillId="28" borderId="27" xfId="81" applyNumberFormat="1" applyFont="1" applyFill="1" applyBorder="1" applyAlignment="1" applyProtection="1">
      <alignment horizontal="center"/>
    </xf>
    <xf numFmtId="0" fontId="4" fillId="28" borderId="24" xfId="0" applyFont="1" applyFill="1" applyBorder="1" applyAlignment="1">
      <alignment vertical="top"/>
    </xf>
    <xf numFmtId="0" fontId="4" fillId="28" borderId="83" xfId="91" applyNumberFormat="1" applyFont="1" applyFill="1" applyBorder="1" applyAlignment="1">
      <alignment vertical="top"/>
    </xf>
    <xf numFmtId="0" fontId="4" fillId="28" borderId="76" xfId="81" applyNumberFormat="1" applyFont="1" applyFill="1" applyBorder="1" applyAlignment="1">
      <alignment vertical="top"/>
    </xf>
    <xf numFmtId="0" fontId="4" fillId="28" borderId="43" xfId="91" applyNumberFormat="1" applyFont="1" applyFill="1" applyBorder="1" applyAlignment="1">
      <alignment vertical="top"/>
    </xf>
    <xf numFmtId="0" fontId="4" fillId="28" borderId="75" xfId="91" applyNumberFormat="1" applyFont="1" applyFill="1" applyBorder="1" applyAlignment="1">
      <alignment vertical="top"/>
    </xf>
    <xf numFmtId="49" fontId="4" fillId="28" borderId="13" xfId="125" applyNumberFormat="1" applyFont="1" applyFill="1" applyBorder="1" applyAlignment="1">
      <alignment horizontal="right"/>
    </xf>
    <xf numFmtId="0" fontId="4" fillId="28" borderId="11" xfId="0" applyFont="1" applyFill="1" applyBorder="1" applyAlignment="1">
      <alignment vertical="top"/>
    </xf>
    <xf numFmtId="0" fontId="4" fillId="28" borderId="45" xfId="91" applyNumberFormat="1" applyFont="1" applyFill="1" applyBorder="1" applyAlignment="1">
      <alignment vertical="top"/>
    </xf>
    <xf numFmtId="0" fontId="4" fillId="28" borderId="46" xfId="91" applyNumberFormat="1" applyFont="1" applyFill="1" applyBorder="1" applyAlignment="1">
      <alignment vertical="top"/>
    </xf>
    <xf numFmtId="0" fontId="4" fillId="28" borderId="94" xfId="91" applyNumberFormat="1" applyFont="1" applyFill="1" applyBorder="1" applyAlignment="1">
      <alignment vertical="top"/>
    </xf>
    <xf numFmtId="0" fontId="4" fillId="28" borderId="52" xfId="91" applyNumberFormat="1" applyFont="1" applyFill="1" applyBorder="1" applyAlignment="1">
      <alignment vertical="top"/>
    </xf>
    <xf numFmtId="0" fontId="4" fillId="28" borderId="36" xfId="91" applyNumberFormat="1" applyFont="1" applyFill="1" applyBorder="1" applyAlignment="1">
      <alignment vertical="top"/>
    </xf>
    <xf numFmtId="0" fontId="4" fillId="28" borderId="37" xfId="91" applyNumberFormat="1" applyFont="1" applyFill="1" applyBorder="1" applyAlignment="1">
      <alignment vertical="top"/>
    </xf>
    <xf numFmtId="0" fontId="4" fillId="28" borderId="18" xfId="0" applyFont="1" applyFill="1" applyBorder="1" applyAlignment="1">
      <alignment horizontal="left" vertical="top" wrapText="1" indent="1"/>
    </xf>
    <xf numFmtId="164" fontId="4" fillId="28" borderId="31" xfId="81" applyNumberFormat="1" applyFont="1" applyFill="1" applyBorder="1" applyAlignment="1">
      <alignment horizontal="center" vertical="top"/>
    </xf>
    <xf numFmtId="164" fontId="4" fillId="28" borderId="39" xfId="81" applyNumberFormat="1" applyFont="1" applyFill="1" applyBorder="1" applyAlignment="1">
      <alignment horizontal="center" vertical="top"/>
    </xf>
    <xf numFmtId="164" fontId="4" fillId="28" borderId="77" xfId="81" applyNumberFormat="1" applyFont="1" applyFill="1" applyBorder="1" applyAlignment="1">
      <alignment horizontal="center" vertical="top"/>
    </xf>
    <xf numFmtId="164" fontId="4" fillId="28" borderId="33" xfId="81" applyNumberFormat="1" applyFont="1" applyFill="1" applyBorder="1" applyAlignment="1">
      <alignment horizontal="center" vertical="top"/>
    </xf>
    <xf numFmtId="164" fontId="4" fillId="28" borderId="28" xfId="81" applyNumberFormat="1" applyFont="1" applyFill="1" applyBorder="1" applyAlignment="1">
      <alignment horizontal="center" vertical="top"/>
    </xf>
    <xf numFmtId="164" fontId="4" fillId="28" borderId="34" xfId="81" applyNumberFormat="1" applyFont="1" applyFill="1" applyBorder="1" applyAlignment="1">
      <alignment horizontal="center" vertical="top"/>
    </xf>
    <xf numFmtId="2" fontId="4" fillId="28" borderId="24" xfId="0" applyNumberFormat="1" applyFont="1" applyFill="1" applyBorder="1" applyAlignment="1">
      <alignment horizontal="right" vertical="top"/>
    </xf>
    <xf numFmtId="0" fontId="4" fillId="28" borderId="18" xfId="0" applyFont="1" applyFill="1" applyBorder="1" applyAlignment="1">
      <alignment horizontal="left" vertical="top" indent="1"/>
    </xf>
    <xf numFmtId="164" fontId="4" fillId="28" borderId="58" xfId="81" applyNumberFormat="1" applyFont="1" applyFill="1" applyBorder="1" applyAlignment="1">
      <alignment horizontal="center" vertical="top"/>
    </xf>
    <xf numFmtId="164" fontId="4" fillId="28" borderId="59" xfId="81" applyNumberFormat="1" applyFont="1" applyFill="1" applyBorder="1" applyAlignment="1">
      <alignment horizontal="center" vertical="top"/>
    </xf>
    <xf numFmtId="164" fontId="4" fillId="28" borderId="57" xfId="81" applyNumberFormat="1" applyFont="1" applyFill="1" applyBorder="1" applyAlignment="1">
      <alignment horizontal="center" vertical="top"/>
    </xf>
    <xf numFmtId="164" fontId="4" fillId="28" borderId="51" xfId="81" applyNumberFormat="1" applyFont="1" applyFill="1" applyBorder="1" applyAlignment="1">
      <alignment horizontal="center" vertical="top"/>
    </xf>
    <xf numFmtId="164" fontId="4" fillId="28" borderId="81" xfId="81" applyNumberFormat="1" applyFont="1" applyFill="1" applyBorder="1" applyAlignment="1">
      <alignment horizontal="center" vertical="top"/>
    </xf>
    <xf numFmtId="164" fontId="4" fillId="28" borderId="20" xfId="81" applyNumberFormat="1" applyFont="1" applyFill="1" applyBorder="1" applyAlignment="1">
      <alignment vertical="top"/>
    </xf>
    <xf numFmtId="164" fontId="4" fillId="28" borderId="18" xfId="81" applyNumberFormat="1" applyFont="1" applyFill="1" applyBorder="1" applyAlignment="1">
      <alignment vertical="top"/>
    </xf>
    <xf numFmtId="164" fontId="4" fillId="28" borderId="26" xfId="81" applyNumberFormat="1" applyFont="1" applyFill="1" applyBorder="1" applyAlignment="1">
      <alignment horizontal="center" vertical="top"/>
    </xf>
    <xf numFmtId="164" fontId="4" fillId="28" borderId="27" xfId="81" applyNumberFormat="1" applyFont="1" applyFill="1" applyBorder="1" applyAlignment="1">
      <alignment horizontal="center" vertical="top"/>
    </xf>
    <xf numFmtId="164" fontId="4" fillId="28" borderId="38" xfId="81" applyNumberFormat="1" applyFont="1" applyFill="1" applyBorder="1" applyAlignment="1">
      <alignment horizontal="center" vertical="top"/>
    </xf>
    <xf numFmtId="164" fontId="4" fillId="28" borderId="75" xfId="81" applyNumberFormat="1" applyFont="1" applyFill="1" applyBorder="1" applyAlignment="1">
      <alignment horizontal="center" vertical="top"/>
    </xf>
    <xf numFmtId="164" fontId="4" fillId="28" borderId="13" xfId="81" applyNumberFormat="1" applyFont="1" applyFill="1" applyBorder="1" applyAlignment="1">
      <alignment horizontal="center" vertical="top"/>
    </xf>
    <xf numFmtId="164" fontId="4" fillId="28" borderId="14" xfId="81" applyNumberFormat="1" applyFont="1" applyFill="1" applyBorder="1" applyAlignment="1">
      <alignment horizontal="center" vertical="top"/>
    </xf>
    <xf numFmtId="0" fontId="4" fillId="28" borderId="0" xfId="0" applyFont="1" applyFill="1"/>
    <xf numFmtId="164" fontId="4" fillId="28" borderId="13" xfId="81" applyNumberFormat="1" applyFont="1" applyFill="1" applyBorder="1" applyAlignment="1">
      <alignment vertical="top"/>
    </xf>
    <xf numFmtId="164" fontId="4" fillId="28" borderId="14" xfId="81" applyNumberFormat="1" applyFont="1" applyFill="1" applyBorder="1" applyAlignment="1">
      <alignment vertical="top"/>
    </xf>
    <xf numFmtId="164" fontId="4" fillId="28" borderId="23" xfId="81" applyNumberFormat="1" applyFont="1" applyFill="1" applyBorder="1" applyAlignment="1">
      <alignment horizontal="center" vertical="top"/>
    </xf>
    <xf numFmtId="164" fontId="4" fillId="28" borderId="80" xfId="81" applyNumberFormat="1" applyFont="1" applyFill="1" applyBorder="1" applyAlignment="1">
      <alignment horizontal="center" vertical="top"/>
    </xf>
    <xf numFmtId="164" fontId="4" fillId="28" borderId="27" xfId="81" applyNumberFormat="1" applyFont="1" applyFill="1" applyBorder="1" applyAlignment="1" applyProtection="1">
      <alignment horizontal="center" vertical="top"/>
    </xf>
    <xf numFmtId="164" fontId="4" fillId="28" borderId="23" xfId="81" applyNumberFormat="1" applyFont="1" applyFill="1" applyBorder="1" applyAlignment="1" applyProtection="1">
      <alignment horizontal="center" vertical="top"/>
    </xf>
    <xf numFmtId="164" fontId="4" fillId="28" borderId="80" xfId="81" applyNumberFormat="1" applyFont="1" applyFill="1" applyBorder="1" applyAlignment="1" applyProtection="1">
      <alignment horizontal="center" vertical="top"/>
    </xf>
    <xf numFmtId="164" fontId="4" fillId="28" borderId="38" xfId="81" applyNumberFormat="1" applyFont="1" applyFill="1" applyBorder="1" applyAlignment="1" applyProtection="1">
      <alignment horizontal="center" vertical="top"/>
    </xf>
    <xf numFmtId="164" fontId="4" fillId="28" borderId="13" xfId="81" applyNumberFormat="1" applyFont="1" applyFill="1" applyBorder="1" applyAlignment="1" applyProtection="1">
      <alignment horizontal="center" vertical="top"/>
    </xf>
    <xf numFmtId="164" fontId="4" fillId="28" borderId="14" xfId="81" applyNumberFormat="1" applyFont="1" applyFill="1" applyBorder="1" applyAlignment="1" applyProtection="1">
      <alignment horizontal="center" vertical="top"/>
    </xf>
    <xf numFmtId="164" fontId="4" fillId="28" borderId="26" xfId="81" applyNumberFormat="1" applyFont="1" applyFill="1" applyBorder="1" applyAlignment="1" applyProtection="1">
      <alignment horizontal="center" vertical="top"/>
    </xf>
    <xf numFmtId="164" fontId="4" fillId="28" borderId="0" xfId="81" applyNumberFormat="1" applyFont="1" applyFill="1" applyBorder="1" applyAlignment="1" applyProtection="1">
      <alignment horizontal="center" vertical="top"/>
    </xf>
    <xf numFmtId="0" fontId="4" fillId="28" borderId="16" xfId="0" applyFont="1" applyFill="1" applyBorder="1" applyAlignment="1">
      <alignment vertical="top"/>
    </xf>
    <xf numFmtId="0" fontId="4" fillId="28" borderId="45" xfId="0" applyFont="1" applyFill="1" applyBorder="1" applyAlignment="1">
      <alignment horizontal="center" vertical="top"/>
    </xf>
    <xf numFmtId="0" fontId="4" fillId="28" borderId="46" xfId="0" applyFont="1" applyFill="1" applyBorder="1" applyAlignment="1">
      <alignment horizontal="center" vertical="top"/>
    </xf>
    <xf numFmtId="0" fontId="4" fillId="28" borderId="47" xfId="0" applyFont="1" applyFill="1" applyBorder="1" applyAlignment="1">
      <alignment horizontal="center" vertical="top"/>
    </xf>
    <xf numFmtId="0" fontId="4" fillId="28" borderId="35" xfId="0" applyFont="1" applyFill="1" applyBorder="1" applyAlignment="1">
      <alignment horizontal="center" vertical="top"/>
    </xf>
    <xf numFmtId="0" fontId="4" fillId="28" borderId="99" xfId="0" applyFont="1" applyFill="1" applyBorder="1" applyAlignment="1">
      <alignment horizontal="center" vertical="top"/>
    </xf>
    <xf numFmtId="0" fontId="4" fillId="28" borderId="12" xfId="0" applyFont="1" applyFill="1" applyBorder="1" applyAlignment="1" applyProtection="1">
      <alignment vertical="top"/>
    </xf>
    <xf numFmtId="0" fontId="4" fillId="28" borderId="16" xfId="0" applyNumberFormat="1" applyFont="1" applyFill="1" applyBorder="1" applyAlignment="1" applyProtection="1">
      <alignment vertical="top"/>
    </xf>
    <xf numFmtId="0" fontId="4" fillId="28" borderId="17" xfId="0" applyFont="1" applyFill="1" applyBorder="1" applyAlignment="1" applyProtection="1">
      <alignment horizontal="left" vertical="top" indent="1"/>
    </xf>
    <xf numFmtId="0" fontId="4" fillId="28" borderId="16" xfId="0" applyFont="1" applyFill="1" applyBorder="1" applyAlignment="1" applyProtection="1">
      <alignment vertical="top"/>
    </xf>
    <xf numFmtId="0" fontId="4" fillId="28" borderId="20" xfId="0" applyFont="1" applyFill="1" applyBorder="1" applyAlignment="1" applyProtection="1">
      <alignment vertical="top"/>
    </xf>
    <xf numFmtId="0" fontId="4" fillId="28" borderId="24" xfId="0" applyNumberFormat="1" applyFont="1" applyFill="1" applyBorder="1" applyAlignment="1" applyProtection="1">
      <alignment vertical="top"/>
    </xf>
    <xf numFmtId="0" fontId="4" fillId="28" borderId="18" xfId="0" applyFont="1" applyFill="1" applyBorder="1" applyAlignment="1" applyProtection="1">
      <alignment horizontal="left" vertical="top" indent="1"/>
    </xf>
    <xf numFmtId="0" fontId="4" fillId="28" borderId="24" xfId="0" applyFont="1" applyFill="1" applyBorder="1" applyAlignment="1" applyProtection="1">
      <alignment vertical="top"/>
    </xf>
    <xf numFmtId="0" fontId="4" fillId="28" borderId="11" xfId="0" applyFont="1" applyFill="1" applyBorder="1" applyAlignment="1" applyProtection="1">
      <alignment vertical="top"/>
    </xf>
    <xf numFmtId="0" fontId="4" fillId="28" borderId="11" xfId="0" applyNumberFormat="1" applyFont="1" applyFill="1" applyBorder="1" applyAlignment="1" applyProtection="1">
      <alignment vertical="top"/>
    </xf>
    <xf numFmtId="0" fontId="4" fillId="28" borderId="14" xfId="0" applyFont="1" applyFill="1" applyBorder="1" applyAlignment="1" applyProtection="1">
      <alignment horizontal="left" vertical="top" indent="1"/>
    </xf>
    <xf numFmtId="164" fontId="4" fillId="28" borderId="27" xfId="81" applyNumberFormat="1" applyFont="1" applyFill="1" applyBorder="1" applyAlignment="1" applyProtection="1">
      <alignment vertical="top"/>
    </xf>
    <xf numFmtId="164" fontId="4" fillId="28" borderId="23" xfId="81" applyNumberFormat="1" applyFont="1" applyFill="1" applyBorder="1" applyAlignment="1">
      <alignment vertical="top"/>
    </xf>
    <xf numFmtId="164" fontId="4" fillId="28" borderId="80" xfId="81" applyNumberFormat="1" applyFont="1" applyFill="1" applyBorder="1" applyAlignment="1">
      <alignment vertical="top"/>
    </xf>
    <xf numFmtId="164" fontId="4" fillId="28" borderId="27" xfId="81" applyNumberFormat="1" applyFont="1" applyFill="1" applyBorder="1" applyAlignment="1">
      <alignment vertical="top"/>
    </xf>
    <xf numFmtId="164" fontId="4" fillId="28" borderId="50" xfId="81" applyNumberFormat="1" applyFont="1" applyFill="1" applyBorder="1" applyAlignment="1">
      <alignment vertical="top"/>
    </xf>
    <xf numFmtId="164" fontId="4" fillId="28" borderId="29" xfId="81" applyNumberFormat="1" applyFont="1" applyFill="1" applyBorder="1" applyAlignment="1">
      <alignment vertical="top"/>
    </xf>
    <xf numFmtId="164" fontId="4" fillId="28" borderId="0" xfId="81" applyNumberFormat="1" applyFont="1" applyFill="1" applyBorder="1" applyAlignment="1">
      <alignment vertical="top"/>
    </xf>
    <xf numFmtId="164" fontId="4" fillId="28" borderId="75" xfId="81" applyNumberFormat="1" applyFont="1" applyFill="1" applyBorder="1" applyAlignment="1">
      <alignment vertical="top"/>
    </xf>
    <xf numFmtId="164" fontId="4" fillId="28" borderId="11" xfId="81" applyNumberFormat="1" applyFont="1" applyFill="1" applyBorder="1" applyAlignment="1" applyProtection="1">
      <alignment vertical="top"/>
    </xf>
    <xf numFmtId="164" fontId="4" fillId="28" borderId="96" xfId="81" applyNumberFormat="1" applyFont="1" applyFill="1" applyBorder="1" applyAlignment="1">
      <alignment vertical="top"/>
    </xf>
    <xf numFmtId="164" fontId="4" fillId="28" borderId="35" xfId="81" applyNumberFormat="1" applyFont="1" applyFill="1" applyBorder="1" applyAlignment="1">
      <alignment vertical="top"/>
    </xf>
    <xf numFmtId="164" fontId="4" fillId="28" borderId="12" xfId="81" applyNumberFormat="1" applyFont="1" applyFill="1" applyBorder="1" applyAlignment="1">
      <alignment vertical="top"/>
    </xf>
    <xf numFmtId="164" fontId="4" fillId="28" borderId="48" xfId="81" applyNumberFormat="1" applyFont="1" applyFill="1" applyBorder="1" applyAlignment="1">
      <alignment vertical="top"/>
    </xf>
    <xf numFmtId="164" fontId="4" fillId="28" borderId="58" xfId="81" applyNumberFormat="1" applyFont="1" applyFill="1" applyBorder="1" applyAlignment="1">
      <alignment vertical="top"/>
    </xf>
    <xf numFmtId="164" fontId="4" fillId="28" borderId="57" xfId="81" applyNumberFormat="1" applyFont="1" applyFill="1" applyBorder="1" applyAlignment="1">
      <alignment vertical="top"/>
    </xf>
    <xf numFmtId="164" fontId="4" fillId="28" borderId="81" xfId="81" applyNumberFormat="1" applyFont="1" applyFill="1" applyBorder="1" applyAlignment="1">
      <alignment vertical="top"/>
    </xf>
    <xf numFmtId="164" fontId="4" fillId="28" borderId="73" xfId="81" applyNumberFormat="1" applyFont="1" applyFill="1" applyBorder="1" applyAlignment="1">
      <alignment vertical="top"/>
    </xf>
    <xf numFmtId="164" fontId="4" fillId="28" borderId="76" xfId="81" applyNumberFormat="1" applyFont="1" applyFill="1" applyBorder="1" applyAlignment="1">
      <alignment vertical="top"/>
    </xf>
    <xf numFmtId="0" fontId="29" fillId="28" borderId="20" xfId="0" applyFont="1" applyFill="1" applyBorder="1" applyAlignment="1" applyProtection="1">
      <alignment vertical="top"/>
    </xf>
    <xf numFmtId="0" fontId="4" fillId="28" borderId="24" xfId="0" applyNumberFormat="1" applyFont="1" applyFill="1" applyBorder="1" applyAlignment="1" applyProtection="1">
      <alignment horizontal="left" vertical="top"/>
    </xf>
    <xf numFmtId="0" fontId="4" fillId="28" borderId="18" xfId="0" applyFont="1" applyFill="1" applyBorder="1" applyAlignment="1" applyProtection="1">
      <alignment vertical="top"/>
    </xf>
    <xf numFmtId="164" fontId="4" fillId="28" borderId="56" xfId="81" applyNumberFormat="1" applyFont="1" applyFill="1" applyBorder="1" applyAlignment="1">
      <alignment vertical="top"/>
    </xf>
    <xf numFmtId="164" fontId="4" fillId="28" borderId="51" xfId="81" applyNumberFormat="1" applyFont="1" applyFill="1" applyBorder="1" applyAlignment="1">
      <alignment vertical="top"/>
    </xf>
    <xf numFmtId="0" fontId="4" fillId="28" borderId="35" xfId="0" applyFont="1" applyFill="1" applyBorder="1" applyAlignment="1" applyProtection="1">
      <alignment vertical="top"/>
    </xf>
    <xf numFmtId="49" fontId="4" fillId="28" borderId="13" xfId="0" applyNumberFormat="1" applyFont="1" applyFill="1" applyBorder="1" applyAlignment="1" applyProtection="1">
      <alignment horizontal="right" vertical="top"/>
    </xf>
    <xf numFmtId="0" fontId="4" fillId="28" borderId="24" xfId="0" applyFont="1" applyFill="1" applyBorder="1" applyAlignment="1" applyProtection="1">
      <alignment horizontal="left" vertical="top"/>
    </xf>
    <xf numFmtId="164" fontId="4" fillId="28" borderId="52" xfId="81" applyNumberFormat="1" applyFont="1" applyFill="1" applyBorder="1" applyAlignment="1">
      <alignment vertical="top"/>
    </xf>
    <xf numFmtId="164" fontId="4" fillId="28" borderId="36" xfId="81" applyNumberFormat="1" applyFont="1" applyFill="1" applyBorder="1" applyAlignment="1">
      <alignment vertical="top"/>
    </xf>
    <xf numFmtId="164" fontId="4" fillId="28" borderId="79" xfId="81" applyNumberFormat="1" applyFont="1" applyFill="1" applyBorder="1" applyAlignment="1">
      <alignment vertical="top"/>
    </xf>
    <xf numFmtId="164" fontId="4" fillId="28" borderId="38" xfId="81" applyNumberFormat="1" applyFont="1" applyFill="1" applyBorder="1" applyAlignment="1">
      <alignment vertical="top"/>
    </xf>
    <xf numFmtId="164" fontId="4" fillId="28" borderId="94" xfId="81" applyNumberFormat="1" applyFont="1" applyFill="1" applyBorder="1" applyAlignment="1">
      <alignment vertical="top"/>
    </xf>
    <xf numFmtId="164" fontId="4" fillId="28" borderId="40" xfId="81" applyNumberFormat="1" applyFont="1" applyFill="1" applyBorder="1" applyAlignment="1">
      <alignment vertical="top"/>
    </xf>
    <xf numFmtId="164" fontId="4" fillId="28" borderId="53" xfId="81" applyNumberFormat="1" applyFont="1" applyFill="1" applyBorder="1" applyAlignment="1">
      <alignment vertical="top"/>
    </xf>
    <xf numFmtId="164" fontId="4" fillId="28" borderId="78" xfId="81" applyNumberFormat="1" applyFont="1" applyFill="1" applyBorder="1" applyAlignment="1">
      <alignment vertical="top"/>
    </xf>
    <xf numFmtId="164" fontId="4" fillId="28" borderId="95" xfId="81" applyNumberFormat="1" applyFont="1" applyFill="1" applyBorder="1" applyAlignment="1">
      <alignment vertical="top"/>
    </xf>
    <xf numFmtId="164" fontId="4" fillId="28" borderId="0" xfId="81" applyNumberFormat="1" applyFont="1" applyFill="1" applyBorder="1" applyAlignment="1" applyProtection="1">
      <alignment vertical="top"/>
    </xf>
    <xf numFmtId="0" fontId="4" fillId="0" borderId="0" xfId="126" applyFill="1" applyAlignment="1">
      <alignment horizontal="center"/>
    </xf>
    <xf numFmtId="0" fontId="4" fillId="0" borderId="0" xfId="126" applyFill="1" applyBorder="1" applyAlignment="1">
      <alignment horizontal="center" wrapText="1"/>
    </xf>
    <xf numFmtId="0" fontId="4" fillId="0" borderId="0" xfId="126" applyFill="1" applyBorder="1" applyAlignment="1">
      <alignment horizontal="center"/>
    </xf>
    <xf numFmtId="165" fontId="4" fillId="0" borderId="0" xfId="171" applyNumberFormat="1" applyFont="1" applyFill="1" applyBorder="1" applyAlignment="1">
      <alignment horizontal="center"/>
    </xf>
    <xf numFmtId="168" fontId="4" fillId="0" borderId="0" xfId="126" applyNumberFormat="1" applyFill="1" applyBorder="1" applyAlignment="1">
      <alignment horizontal="center"/>
    </xf>
    <xf numFmtId="0" fontId="5" fillId="0" borderId="0" xfId="253" applyFont="1" applyFill="1" applyBorder="1" applyAlignment="1">
      <alignment wrapText="1"/>
    </xf>
    <xf numFmtId="0" fontId="4" fillId="0" borderId="16" xfId="126" applyFill="1" applyBorder="1" applyAlignment="1"/>
    <xf numFmtId="0" fontId="4" fillId="0" borderId="17" xfId="126" applyFill="1" applyBorder="1" applyAlignment="1"/>
    <xf numFmtId="0" fontId="4" fillId="0" borderId="16" xfId="126" applyFill="1" applyBorder="1"/>
    <xf numFmtId="0" fontId="4" fillId="0" borderId="17" xfId="126" applyFill="1" applyBorder="1"/>
    <xf numFmtId="0" fontId="4" fillId="0" borderId="24" xfId="126" applyFont="1" applyFill="1" applyBorder="1" applyAlignment="1">
      <alignment horizontal="right"/>
    </xf>
    <xf numFmtId="0" fontId="4" fillId="0" borderId="18" xfId="126" applyFont="1" applyFill="1" applyBorder="1" applyAlignment="1">
      <alignment horizontal="right"/>
    </xf>
    <xf numFmtId="9" fontId="4" fillId="0" borderId="11" xfId="126" applyNumberFormat="1" applyFill="1" applyBorder="1"/>
    <xf numFmtId="9" fontId="4" fillId="0" borderId="14" xfId="126" applyNumberFormat="1" applyFill="1" applyBorder="1"/>
    <xf numFmtId="9" fontId="4" fillId="0" borderId="24" xfId="126" applyNumberFormat="1" applyFill="1" applyBorder="1"/>
    <xf numFmtId="9" fontId="4" fillId="0" borderId="18" xfId="126" applyNumberFormat="1" applyFill="1" applyBorder="1"/>
    <xf numFmtId="0" fontId="24" fillId="0" borderId="0" xfId="126" applyFont="1" applyAlignment="1" applyProtection="1"/>
    <xf numFmtId="164" fontId="4" fillId="0" borderId="23" xfId="81" quotePrefix="1" applyNumberFormat="1" applyFont="1" applyFill="1" applyBorder="1" applyAlignment="1" applyProtection="1">
      <alignment vertical="top"/>
      <protection locked="0"/>
    </xf>
    <xf numFmtId="0" fontId="4" fillId="0" borderId="0" xfId="126" applyFont="1" applyAlignment="1" applyProtection="1"/>
    <xf numFmtId="0" fontId="4" fillId="0" borderId="0" xfId="126" applyFont="1" applyBorder="1" applyAlignment="1" applyProtection="1">
      <alignment horizontal="left"/>
    </xf>
    <xf numFmtId="0" fontId="4" fillId="0" borderId="0" xfId="126" applyFont="1" applyBorder="1" applyAlignment="1" applyProtection="1"/>
    <xf numFmtId="0" fontId="4" fillId="0" borderId="0" xfId="126" applyFont="1" applyAlignment="1" applyProtection="1">
      <alignment horizontal="left"/>
    </xf>
    <xf numFmtId="0" fontId="0" fillId="0" borderId="0" xfId="0" applyAlignment="1">
      <alignment vertical="center"/>
    </xf>
    <xf numFmtId="0" fontId="4" fillId="30" borderId="15" xfId="0" applyFont="1" applyFill="1" applyBorder="1" applyAlignment="1">
      <alignment horizontal="center" vertical="center"/>
    </xf>
    <xf numFmtId="0" fontId="4" fillId="0" borderId="0" xfId="0" applyFont="1" applyAlignment="1">
      <alignment vertical="center" wrapText="1"/>
    </xf>
    <xf numFmtId="0" fontId="35" fillId="0" borderId="0" xfId="0" applyFont="1" applyAlignment="1">
      <alignment vertical="center" wrapText="1"/>
    </xf>
    <xf numFmtId="164" fontId="4" fillId="29" borderId="27" xfId="81" applyNumberFormat="1" applyFont="1" applyFill="1" applyBorder="1" applyAlignment="1" applyProtection="1">
      <alignment vertical="top"/>
      <protection locked="0"/>
    </xf>
    <xf numFmtId="164" fontId="4" fillId="29" borderId="80" xfId="81" applyNumberFormat="1" applyFont="1" applyFill="1" applyBorder="1" applyAlignment="1" applyProtection="1">
      <alignment vertical="top"/>
      <protection locked="0"/>
    </xf>
    <xf numFmtId="164" fontId="4" fillId="29" borderId="50" xfId="81" applyNumberFormat="1" applyFont="1" applyFill="1" applyBorder="1" applyAlignment="1" applyProtection="1">
      <alignment vertical="top"/>
      <protection locked="0"/>
    </xf>
    <xf numFmtId="164" fontId="4" fillId="29" borderId="29" xfId="81" applyNumberFormat="1" applyFont="1" applyFill="1" applyBorder="1" applyAlignment="1" applyProtection="1">
      <alignment vertical="top"/>
      <protection locked="0"/>
    </xf>
    <xf numFmtId="164" fontId="4" fillId="29" borderId="0" xfId="81" applyNumberFormat="1" applyFont="1" applyFill="1" applyBorder="1" applyAlignment="1" applyProtection="1">
      <alignment vertical="top"/>
      <protection locked="0"/>
    </xf>
    <xf numFmtId="164" fontId="4" fillId="29" borderId="13" xfId="81" applyNumberFormat="1" applyFont="1" applyFill="1" applyBorder="1" applyAlignment="1" applyProtection="1">
      <alignment vertical="top"/>
      <protection locked="0"/>
    </xf>
    <xf numFmtId="164" fontId="4" fillId="29" borderId="27" xfId="81" applyNumberFormat="1" applyFont="1" applyFill="1" applyBorder="1" applyAlignment="1">
      <alignment vertical="top"/>
    </xf>
    <xf numFmtId="164" fontId="4" fillId="29" borderId="23" xfId="81" applyNumberFormat="1" applyFont="1" applyFill="1" applyBorder="1" applyAlignment="1">
      <alignment vertical="top"/>
    </xf>
    <xf numFmtId="164" fontId="4" fillId="29" borderId="80" xfId="81" applyNumberFormat="1" applyFont="1" applyFill="1" applyBorder="1" applyAlignment="1">
      <alignment vertical="top"/>
    </xf>
    <xf numFmtId="164" fontId="4" fillId="29" borderId="50" xfId="81" applyNumberFormat="1" applyFont="1" applyFill="1" applyBorder="1" applyAlignment="1">
      <alignment vertical="top"/>
    </xf>
    <xf numFmtId="164" fontId="4" fillId="29" borderId="29" xfId="81" applyNumberFormat="1" applyFont="1" applyFill="1" applyBorder="1" applyAlignment="1">
      <alignment vertical="top"/>
    </xf>
    <xf numFmtId="164" fontId="4" fillId="29" borderId="0" xfId="81" applyNumberFormat="1" applyFont="1" applyFill="1" applyBorder="1" applyAlignment="1">
      <alignment vertical="top"/>
    </xf>
    <xf numFmtId="164" fontId="4" fillId="29" borderId="13" xfId="81" applyNumberFormat="1" applyFont="1" applyFill="1" applyBorder="1" applyAlignment="1">
      <alignment vertical="top"/>
    </xf>
    <xf numFmtId="166" fontId="4" fillId="29" borderId="31" xfId="62" applyNumberFormat="1" applyFont="1" applyFill="1" applyBorder="1" applyAlignment="1">
      <alignment vertical="top"/>
    </xf>
    <xf numFmtId="166" fontId="4" fillId="29" borderId="32" xfId="62" applyNumberFormat="1" applyFont="1" applyFill="1" applyBorder="1" applyAlignment="1">
      <alignment vertical="top"/>
    </xf>
    <xf numFmtId="166" fontId="4" fillId="29" borderId="82" xfId="62" applyNumberFormat="1" applyFont="1" applyFill="1" applyBorder="1" applyAlignment="1">
      <alignment vertical="top"/>
    </xf>
    <xf numFmtId="166" fontId="4" fillId="29" borderId="74" xfId="62" applyNumberFormat="1" applyFont="1" applyFill="1" applyBorder="1" applyAlignment="1">
      <alignment vertical="top"/>
    </xf>
    <xf numFmtId="166" fontId="4" fillId="29" borderId="44" xfId="62" applyNumberFormat="1" applyFont="1" applyFill="1" applyBorder="1" applyAlignment="1">
      <alignment vertical="top"/>
    </xf>
    <xf numFmtId="166" fontId="4" fillId="29" borderId="49" xfId="62" applyNumberFormat="1" applyFont="1" applyFill="1" applyBorder="1" applyAlignment="1">
      <alignment vertical="top"/>
    </xf>
    <xf numFmtId="166" fontId="4" fillId="29" borderId="33" xfId="62" applyNumberFormat="1" applyFont="1" applyFill="1" applyBorder="1" applyAlignment="1">
      <alignment vertical="top"/>
    </xf>
    <xf numFmtId="166" fontId="4" fillId="29" borderId="77" xfId="62" applyNumberFormat="1" applyFont="1" applyFill="1" applyBorder="1" applyAlignment="1">
      <alignment vertical="top"/>
    </xf>
    <xf numFmtId="164" fontId="4" fillId="29" borderId="27" xfId="81" applyNumberFormat="1" applyFont="1" applyFill="1" applyBorder="1" applyAlignment="1">
      <alignment horizontal="center" vertical="top"/>
    </xf>
    <xf numFmtId="164" fontId="4" fillId="29" borderId="38" xfId="81" applyNumberFormat="1" applyFont="1" applyFill="1" applyBorder="1" applyAlignment="1">
      <alignment horizontal="center" vertical="top"/>
    </xf>
    <xf numFmtId="164" fontId="4" fillId="29" borderId="13" xfId="81" applyNumberFormat="1" applyFont="1" applyFill="1" applyBorder="1" applyAlignment="1">
      <alignment horizontal="center" vertical="top"/>
    </xf>
    <xf numFmtId="164" fontId="4" fillId="29" borderId="14" xfId="81" applyNumberFormat="1" applyFont="1" applyFill="1" applyBorder="1" applyAlignment="1">
      <alignment horizontal="center" vertical="top"/>
    </xf>
    <xf numFmtId="164" fontId="4" fillId="29" borderId="27" xfId="81" applyNumberFormat="1" applyFont="1" applyFill="1" applyBorder="1" applyAlignment="1" applyProtection="1">
      <alignment horizontal="center" vertical="top"/>
      <protection locked="0"/>
    </xf>
    <xf numFmtId="164" fontId="4" fillId="29" borderId="23" xfId="81" applyNumberFormat="1" applyFont="1" applyFill="1" applyBorder="1" applyAlignment="1" applyProtection="1">
      <alignment horizontal="center" vertical="top"/>
      <protection locked="0"/>
    </xf>
    <xf numFmtId="164" fontId="4" fillId="29" borderId="80" xfId="81" applyNumberFormat="1" applyFont="1" applyFill="1" applyBorder="1" applyAlignment="1" applyProtection="1">
      <alignment horizontal="center" vertical="top"/>
      <protection locked="0"/>
    </xf>
    <xf numFmtId="164" fontId="4" fillId="29" borderId="38" xfId="81" applyNumberFormat="1" applyFont="1" applyFill="1" applyBorder="1" applyAlignment="1" applyProtection="1">
      <alignment horizontal="center" vertical="top"/>
      <protection locked="0"/>
    </xf>
    <xf numFmtId="164" fontId="4" fillId="29" borderId="13" xfId="81" applyNumberFormat="1" applyFont="1" applyFill="1" applyBorder="1" applyAlignment="1" applyProtection="1">
      <alignment horizontal="center" vertical="top"/>
      <protection locked="0"/>
    </xf>
    <xf numFmtId="164" fontId="4" fillId="29" borderId="14" xfId="81" applyNumberFormat="1" applyFont="1" applyFill="1" applyBorder="1" applyAlignment="1" applyProtection="1">
      <alignment horizontal="center" vertical="top"/>
      <protection locked="0"/>
    </xf>
    <xf numFmtId="0" fontId="5" fillId="0" borderId="15" xfId="253" applyFont="1" applyFill="1" applyBorder="1" applyAlignment="1">
      <alignment wrapText="1"/>
    </xf>
    <xf numFmtId="0" fontId="4" fillId="0" borderId="0" xfId="0" applyFont="1" applyFill="1" applyBorder="1" applyAlignment="1">
      <alignment horizontal="center" vertical="center"/>
    </xf>
    <xf numFmtId="0" fontId="0" fillId="0" borderId="0" xfId="0" applyFill="1" applyAlignment="1">
      <alignment vertical="center"/>
    </xf>
    <xf numFmtId="0" fontId="24" fillId="0" borderId="0" xfId="126" applyFont="1" applyFill="1" applyBorder="1" applyAlignment="1" applyProtection="1">
      <alignment vertical="top"/>
    </xf>
    <xf numFmtId="164" fontId="4" fillId="0" borderId="75" xfId="62" applyNumberFormat="1" applyFont="1" applyFill="1" applyBorder="1" applyAlignment="1" applyProtection="1">
      <alignment horizontal="center" vertical="top"/>
      <protection locked="0"/>
    </xf>
    <xf numFmtId="164" fontId="4" fillId="0" borderId="92" xfId="81" applyNumberFormat="1" applyFont="1" applyFill="1" applyBorder="1" applyAlignment="1">
      <alignment horizontal="center" vertical="top"/>
    </xf>
    <xf numFmtId="0" fontId="24" fillId="0" borderId="0" xfId="0" applyFont="1" applyAlignment="1">
      <alignment vertical="center"/>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126"/>
    <xf numFmtId="0" fontId="4" fillId="0" borderId="22" xfId="126" applyFont="1" applyFill="1" applyBorder="1" applyAlignment="1">
      <alignment vertical="top" wrapText="1"/>
    </xf>
    <xf numFmtId="0" fontId="4" fillId="0" borderId="21" xfId="126" applyFont="1" applyFill="1" applyBorder="1" applyAlignment="1">
      <alignment vertical="top" wrapText="1"/>
    </xf>
    <xf numFmtId="0" fontId="4" fillId="0" borderId="17" xfId="126" applyFont="1" applyFill="1" applyBorder="1" applyAlignment="1">
      <alignment vertical="top" wrapText="1"/>
    </xf>
    <xf numFmtId="0" fontId="4" fillId="0" borderId="16" xfId="126" applyFont="1" applyFill="1" applyBorder="1" applyAlignment="1">
      <alignment vertical="top" wrapText="1"/>
    </xf>
    <xf numFmtId="0" fontId="4" fillId="0" borderId="0" xfId="0" applyFont="1" applyAlignment="1">
      <alignment vertical="top" wrapText="1"/>
    </xf>
    <xf numFmtId="0" fontId="39" fillId="31" borderId="15" xfId="126" applyFont="1" applyFill="1" applyBorder="1" applyAlignment="1">
      <alignment wrapText="1"/>
    </xf>
    <xf numFmtId="166" fontId="4" fillId="26" borderId="27" xfId="62" applyNumberFormat="1" applyFont="1" applyFill="1" applyBorder="1" applyAlignment="1" applyProtection="1">
      <alignment vertical="top"/>
      <protection locked="0"/>
    </xf>
    <xf numFmtId="166" fontId="4" fillId="26" borderId="23" xfId="62" applyNumberFormat="1" applyFont="1" applyFill="1" applyBorder="1" applyAlignment="1" applyProtection="1">
      <alignment vertical="top"/>
      <protection locked="0"/>
    </xf>
    <xf numFmtId="166" fontId="4" fillId="26" borderId="50" xfId="62" applyNumberFormat="1" applyFont="1" applyFill="1" applyBorder="1" applyAlignment="1" applyProtection="1">
      <alignment vertical="top"/>
      <protection locked="0"/>
    </xf>
    <xf numFmtId="49" fontId="4" fillId="0" borderId="60" xfId="0" applyNumberFormat="1" applyFont="1" applyBorder="1" applyAlignment="1">
      <alignment horizontal="center" vertical="top" wrapText="1"/>
    </xf>
    <xf numFmtId="164" fontId="4" fillId="28" borderId="12" xfId="81" applyNumberFormat="1" applyFont="1" applyFill="1" applyBorder="1" applyAlignment="1">
      <alignment horizontal="center" vertical="top"/>
    </xf>
    <xf numFmtId="164" fontId="4" fillId="28" borderId="55" xfId="81" applyNumberFormat="1" applyFont="1" applyFill="1" applyBorder="1" applyAlignment="1">
      <alignment horizontal="center" vertical="top"/>
    </xf>
    <xf numFmtId="164" fontId="4" fillId="29" borderId="75" xfId="81" applyNumberFormat="1" applyFont="1" applyFill="1" applyBorder="1" applyAlignment="1">
      <alignment horizontal="center" vertical="top"/>
    </xf>
    <xf numFmtId="49" fontId="4" fillId="0" borderId="88" xfId="0" applyNumberFormat="1" applyFont="1" applyBorder="1" applyAlignment="1" applyProtection="1">
      <alignment horizontal="center" vertical="top" wrapText="1"/>
    </xf>
    <xf numFmtId="0" fontId="4" fillId="0" borderId="62" xfId="0" applyFont="1" applyFill="1" applyBorder="1" applyAlignment="1" applyProtection="1">
      <alignment horizontal="center" vertical="top" wrapText="1"/>
    </xf>
    <xf numFmtId="164" fontId="4" fillId="29" borderId="23" xfId="81" applyNumberFormat="1" applyFont="1" applyFill="1" applyBorder="1" applyAlignment="1">
      <alignment horizontal="center" vertical="top"/>
    </xf>
    <xf numFmtId="0" fontId="4" fillId="0" borderId="100" xfId="0" applyFont="1" applyFill="1" applyBorder="1" applyAlignment="1">
      <alignment horizontal="center" vertical="top" wrapText="1"/>
    </xf>
    <xf numFmtId="164" fontId="4" fillId="0" borderId="43" xfId="81" applyNumberFormat="1" applyFont="1" applyFill="1" applyBorder="1" applyAlignment="1" applyProtection="1">
      <alignment horizontal="center" vertical="top"/>
      <protection locked="0"/>
    </xf>
    <xf numFmtId="164" fontId="4" fillId="0" borderId="10" xfId="81" applyNumberFormat="1" applyFont="1" applyFill="1" applyBorder="1" applyAlignment="1" applyProtection="1">
      <alignment vertical="top"/>
      <protection locked="0"/>
    </xf>
    <xf numFmtId="0" fontId="4" fillId="0" borderId="18" xfId="0" applyFont="1" applyFill="1" applyBorder="1" applyAlignment="1">
      <alignment horizontal="center" vertical="top" wrapText="1"/>
    </xf>
    <xf numFmtId="0" fontId="27" fillId="0" borderId="42" xfId="125" applyFont="1" applyFill="1" applyBorder="1" applyAlignment="1">
      <alignment horizontal="center"/>
    </xf>
    <xf numFmtId="0" fontId="27" fillId="0" borderId="86" xfId="125" applyFont="1" applyFill="1" applyBorder="1" applyAlignment="1">
      <alignment horizontal="center"/>
    </xf>
    <xf numFmtId="0" fontId="27" fillId="0" borderId="61" xfId="125" applyFont="1" applyFill="1" applyBorder="1" applyAlignment="1">
      <alignment horizontal="center"/>
    </xf>
    <xf numFmtId="164" fontId="4" fillId="0" borderId="43" xfId="91" applyNumberFormat="1" applyFont="1" applyFill="1" applyBorder="1" applyAlignment="1" applyProtection="1">
      <alignment vertical="top"/>
      <protection locked="0"/>
    </xf>
    <xf numFmtId="164" fontId="4" fillId="0" borderId="43" xfId="81" applyNumberFormat="1" applyFont="1" applyFill="1" applyBorder="1" applyAlignment="1" applyProtection="1">
      <alignment vertical="top"/>
      <protection locked="0"/>
    </xf>
    <xf numFmtId="166" fontId="4" fillId="0" borderId="43" xfId="81" applyNumberFormat="1" applyFont="1" applyFill="1" applyBorder="1" applyAlignment="1" applyProtection="1">
      <alignment horizontal="center" vertical="top"/>
      <protection locked="0"/>
    </xf>
    <xf numFmtId="165" fontId="4" fillId="0" borderId="23" xfId="81" applyNumberFormat="1" applyFont="1" applyFill="1" applyBorder="1" applyAlignment="1" applyProtection="1">
      <alignment vertical="top"/>
      <protection locked="0"/>
    </xf>
    <xf numFmtId="165" fontId="4" fillId="0" borderId="27" xfId="81" applyNumberFormat="1" applyFont="1" applyFill="1" applyBorder="1" applyAlignment="1" applyProtection="1">
      <alignment vertical="top"/>
      <protection locked="0"/>
    </xf>
    <xf numFmtId="49" fontId="4" fillId="0" borderId="89" xfId="0" applyNumberFormat="1" applyFont="1" applyBorder="1" applyAlignment="1">
      <alignment horizontal="center" vertical="top" wrapText="1"/>
    </xf>
    <xf numFmtId="164" fontId="4" fillId="27" borderId="23" xfId="81" quotePrefix="1" applyNumberFormat="1" applyFont="1" applyFill="1" applyBorder="1" applyAlignment="1" applyProtection="1">
      <alignment vertical="top"/>
      <protection locked="0"/>
    </xf>
    <xf numFmtId="166" fontId="4" fillId="27" borderId="23" xfId="81" applyNumberFormat="1" applyFont="1" applyFill="1" applyBorder="1" applyAlignment="1" applyProtection="1">
      <alignment horizontal="center" vertical="top"/>
      <protection locked="0"/>
    </xf>
    <xf numFmtId="164" fontId="4" fillId="27" borderId="38" xfId="81" applyNumberFormat="1" applyFont="1" applyFill="1" applyBorder="1" applyAlignment="1" applyProtection="1">
      <alignment horizontal="center" vertical="top"/>
      <protection locked="0"/>
    </xf>
    <xf numFmtId="0" fontId="4" fillId="0" borderId="75" xfId="126" applyFont="1" applyFill="1" applyBorder="1" applyAlignment="1">
      <alignment horizontal="left" vertical="top" wrapText="1" indent="1"/>
    </xf>
    <xf numFmtId="49" fontId="4" fillId="0" borderId="16" xfId="126" applyNumberFormat="1" applyFont="1" applyBorder="1" applyAlignment="1">
      <alignment horizontal="left" vertical="top" indent="1"/>
    </xf>
    <xf numFmtId="0" fontId="4" fillId="0" borderId="48" xfId="126" applyFont="1" applyBorder="1" applyAlignment="1"/>
    <xf numFmtId="0" fontId="4" fillId="0" borderId="75" xfId="126" applyFont="1" applyFill="1" applyBorder="1" applyAlignment="1">
      <alignment horizontal="left" vertical="top" indent="1"/>
    </xf>
    <xf numFmtId="0" fontId="4" fillId="28" borderId="76" xfId="126" applyFont="1" applyFill="1" applyBorder="1" applyAlignment="1">
      <alignment horizontal="left" vertical="top" indent="1"/>
    </xf>
    <xf numFmtId="0" fontId="4" fillId="28" borderId="75" xfId="126" applyFont="1" applyFill="1" applyBorder="1" applyAlignment="1">
      <alignment horizontal="left" vertical="top" indent="1"/>
    </xf>
    <xf numFmtId="0" fontId="4" fillId="0" borderId="16" xfId="126" applyFont="1" applyFill="1" applyBorder="1" applyAlignment="1">
      <alignment horizontal="left" vertical="top" indent="1"/>
    </xf>
    <xf numFmtId="0" fontId="4" fillId="0" borderId="48" xfId="126" applyFont="1" applyFill="1" applyBorder="1" applyAlignment="1"/>
    <xf numFmtId="49" fontId="4" fillId="28" borderId="24" xfId="126" applyNumberFormat="1" applyFont="1" applyFill="1" applyBorder="1" applyAlignment="1">
      <alignment vertical="top"/>
    </xf>
    <xf numFmtId="0" fontId="4" fillId="0" borderId="16" xfId="126" applyFont="1" applyFill="1" applyBorder="1" applyAlignment="1">
      <alignment vertical="top"/>
    </xf>
    <xf numFmtId="0" fontId="4" fillId="0" borderId="48" xfId="0" applyFont="1" applyBorder="1" applyAlignment="1">
      <alignment vertical="top"/>
    </xf>
    <xf numFmtId="0" fontId="24" fillId="0" borderId="75" xfId="126" applyFont="1" applyFill="1" applyBorder="1" applyAlignment="1">
      <alignment horizontal="left" vertical="top" indent="1"/>
    </xf>
    <xf numFmtId="0" fontId="4" fillId="0" borderId="75" xfId="126" applyFont="1" applyBorder="1" applyAlignment="1">
      <alignment horizontal="left" vertical="top" wrapText="1" indent="1"/>
    </xf>
    <xf numFmtId="0" fontId="24" fillId="0" borderId="75" xfId="126" applyFont="1" applyFill="1" applyBorder="1" applyAlignment="1">
      <alignment horizontal="left" vertical="top" wrapText="1" indent="1"/>
    </xf>
    <xf numFmtId="0" fontId="4" fillId="28" borderId="51" xfId="126" applyFont="1" applyFill="1" applyBorder="1" applyAlignment="1">
      <alignment horizontal="left" vertical="top" indent="1"/>
    </xf>
    <xf numFmtId="164" fontId="4" fillId="28" borderId="27" xfId="81" applyNumberFormat="1" applyFont="1" applyFill="1" applyBorder="1" applyAlignment="1" applyProtection="1">
      <alignment horizontal="center" vertical="top"/>
      <protection locked="0"/>
    </xf>
    <xf numFmtId="164" fontId="4" fillId="28" borderId="38" xfId="81" applyNumberFormat="1" applyFont="1" applyFill="1" applyBorder="1" applyAlignment="1" applyProtection="1">
      <alignment horizontal="center" vertical="top"/>
      <protection locked="0"/>
    </xf>
    <xf numFmtId="164" fontId="4" fillId="28" borderId="0" xfId="81" applyNumberFormat="1" applyFont="1" applyFill="1" applyBorder="1" applyAlignment="1" applyProtection="1">
      <alignment horizontal="center" vertical="top"/>
      <protection locked="0"/>
    </xf>
    <xf numFmtId="165" fontId="4" fillId="28" borderId="75" xfId="81" applyNumberFormat="1" applyFont="1" applyFill="1" applyBorder="1" applyAlignment="1" applyProtection="1">
      <alignment vertical="top"/>
      <protection locked="0"/>
    </xf>
    <xf numFmtId="165" fontId="4" fillId="28" borderId="0" xfId="81" applyNumberFormat="1" applyFont="1" applyFill="1" applyBorder="1" applyAlignment="1" applyProtection="1">
      <alignment vertical="top"/>
      <protection locked="0"/>
    </xf>
    <xf numFmtId="165" fontId="4" fillId="28" borderId="0" xfId="62" applyNumberFormat="1" applyFont="1" applyFill="1" applyBorder="1" applyAlignment="1" applyProtection="1">
      <alignment vertical="top"/>
      <protection locked="0"/>
    </xf>
    <xf numFmtId="0" fontId="4" fillId="0" borderId="0" xfId="126" applyFont="1" applyAlignment="1"/>
    <xf numFmtId="165" fontId="4" fillId="27" borderId="0" xfId="81" applyNumberFormat="1" applyFont="1" applyFill="1" applyBorder="1" applyAlignment="1" applyProtection="1">
      <alignment vertical="top"/>
      <protection locked="0"/>
    </xf>
    <xf numFmtId="164" fontId="4" fillId="29" borderId="80" xfId="62" applyNumberFormat="1" applyFont="1" applyFill="1" applyBorder="1" applyAlignment="1" applyProtection="1">
      <alignment horizontal="center" vertical="top"/>
      <protection locked="0"/>
    </xf>
    <xf numFmtId="165" fontId="4" fillId="29" borderId="80" xfId="62" applyNumberFormat="1" applyFont="1" applyFill="1" applyBorder="1" applyAlignment="1" applyProtection="1">
      <alignment vertical="top"/>
      <protection locked="0"/>
    </xf>
    <xf numFmtId="164" fontId="4" fillId="29" borderId="23" xfId="62" applyNumberFormat="1" applyFont="1" applyFill="1" applyBorder="1" applyAlignment="1" applyProtection="1">
      <alignment horizontal="center" vertical="top"/>
      <protection locked="0"/>
    </xf>
    <xf numFmtId="169" fontId="4" fillId="29" borderId="75" xfId="62" applyNumberFormat="1" applyFont="1" applyFill="1" applyBorder="1" applyAlignment="1" applyProtection="1">
      <alignment horizontal="center" vertical="top"/>
      <protection locked="0"/>
    </xf>
    <xf numFmtId="169" fontId="4" fillId="29" borderId="75" xfId="62" applyNumberFormat="1" applyFont="1" applyFill="1" applyBorder="1" applyAlignment="1" applyProtection="1">
      <alignment vertical="top"/>
      <protection locked="0"/>
    </xf>
    <xf numFmtId="165" fontId="4" fillId="29" borderId="75" xfId="81" applyNumberFormat="1" applyFont="1" applyFill="1" applyBorder="1" applyAlignment="1" applyProtection="1">
      <alignment vertical="top"/>
      <protection locked="0"/>
    </xf>
    <xf numFmtId="166" fontId="4" fillId="29" borderId="75" xfId="62" applyNumberFormat="1" applyFont="1" applyFill="1" applyBorder="1" applyAlignment="1" applyProtection="1">
      <alignment vertical="top"/>
      <protection locked="0"/>
    </xf>
    <xf numFmtId="164" fontId="4" fillId="29" borderId="75" xfId="81" applyNumberFormat="1" applyFont="1" applyFill="1" applyBorder="1" applyAlignment="1" applyProtection="1">
      <alignment vertical="top"/>
      <protection locked="0"/>
    </xf>
    <xf numFmtId="164" fontId="4" fillId="29" borderId="75" xfId="91" applyNumberFormat="1" applyFont="1" applyFill="1" applyBorder="1" applyAlignment="1" applyProtection="1">
      <alignment vertical="top"/>
      <protection locked="0"/>
    </xf>
    <xf numFmtId="164" fontId="4" fillId="29" borderId="23" xfId="81" applyNumberFormat="1" applyFont="1" applyFill="1" applyBorder="1" applyAlignment="1" applyProtection="1">
      <alignment vertical="top"/>
      <protection locked="0"/>
    </xf>
    <xf numFmtId="165" fontId="4" fillId="29" borderId="75" xfId="62" applyNumberFormat="1" applyFont="1" applyFill="1" applyBorder="1" applyAlignment="1" applyProtection="1">
      <alignment vertical="top"/>
      <protection locked="0"/>
    </xf>
    <xf numFmtId="164" fontId="4" fillId="29" borderId="80" xfId="81" applyNumberFormat="1" applyFont="1" applyFill="1" applyBorder="1" applyAlignment="1" applyProtection="1">
      <alignment horizontal="center" vertical="top"/>
      <protection locked="0"/>
    </xf>
    <xf numFmtId="164" fontId="4" fillId="29" borderId="43" xfId="81" applyNumberFormat="1" applyFont="1" applyFill="1" applyBorder="1" applyAlignment="1" applyProtection="1">
      <alignment horizontal="center" vertical="top"/>
      <protection locked="0"/>
    </xf>
    <xf numFmtId="164" fontId="4" fillId="29" borderId="23" xfId="81" applyNumberFormat="1" applyFont="1" applyFill="1" applyBorder="1" applyAlignment="1" applyProtection="1">
      <alignment horizontal="center" vertical="top"/>
      <protection locked="0"/>
    </xf>
    <xf numFmtId="164" fontId="4" fillId="29" borderId="43" xfId="81" applyNumberFormat="1" applyFont="1" applyFill="1" applyBorder="1" applyAlignment="1" applyProtection="1">
      <alignment vertical="top"/>
      <protection locked="0"/>
    </xf>
    <xf numFmtId="165" fontId="4" fillId="29" borderId="43" xfId="81" applyNumberFormat="1" applyFont="1" applyFill="1" applyBorder="1" applyAlignment="1" applyProtection="1">
      <alignment vertical="top"/>
      <protection locked="0"/>
    </xf>
    <xf numFmtId="165" fontId="4" fillId="29" borderId="23" xfId="81" applyNumberFormat="1" applyFont="1" applyFill="1" applyBorder="1" applyAlignment="1" applyProtection="1">
      <alignment vertical="top"/>
      <protection locked="0"/>
    </xf>
    <xf numFmtId="165" fontId="4" fillId="29" borderId="23" xfId="62" applyNumberFormat="1" applyFont="1" applyFill="1" applyBorder="1" applyAlignment="1" applyProtection="1">
      <alignment vertical="top"/>
      <protection locked="0"/>
    </xf>
    <xf numFmtId="0" fontId="4" fillId="0" borderId="0" xfId="126"/>
    <xf numFmtId="0" fontId="4" fillId="0" borderId="0" xfId="126" applyFont="1" applyAlignment="1" applyProtection="1"/>
    <xf numFmtId="0" fontId="24" fillId="0" borderId="0" xfId="126" applyFont="1" applyFill="1" applyAlignment="1" applyProtection="1"/>
    <xf numFmtId="0" fontId="4" fillId="0" borderId="0" xfId="126"/>
    <xf numFmtId="0" fontId="4" fillId="0" borderId="0" xfId="126" applyFont="1" applyAlignment="1" applyProtection="1"/>
    <xf numFmtId="0" fontId="24" fillId="0" borderId="0" xfId="126" applyFont="1" applyFill="1" applyAlignment="1" applyProtection="1"/>
    <xf numFmtId="0" fontId="4" fillId="0" borderId="0" xfId="126"/>
    <xf numFmtId="0" fontId="4" fillId="0" borderId="0" xfId="126" applyFont="1" applyAlignment="1" applyProtection="1"/>
    <xf numFmtId="0" fontId="24" fillId="0" borderId="0" xfId="126" applyFont="1" applyFill="1" applyAlignment="1" applyProtection="1"/>
    <xf numFmtId="164" fontId="4" fillId="26" borderId="23" xfId="81" applyNumberFormat="1" applyFont="1" applyFill="1" applyBorder="1" applyAlignment="1" applyProtection="1">
      <alignment vertical="top"/>
      <protection locked="0"/>
    </xf>
    <xf numFmtId="164" fontId="4" fillId="26" borderId="50" xfId="81" applyNumberFormat="1" applyFont="1" applyFill="1" applyBorder="1" applyAlignment="1" applyProtection="1">
      <alignment vertical="top"/>
      <protection locked="0"/>
    </xf>
    <xf numFmtId="164" fontId="4" fillId="26" borderId="23" xfId="81" applyNumberFormat="1" applyFont="1" applyFill="1" applyBorder="1" applyAlignment="1">
      <alignment vertical="top"/>
    </xf>
    <xf numFmtId="164" fontId="4" fillId="26" borderId="50" xfId="81" applyNumberFormat="1" applyFont="1" applyFill="1" applyBorder="1" applyAlignment="1">
      <alignment vertical="top"/>
    </xf>
    <xf numFmtId="166" fontId="4" fillId="26" borderId="32" xfId="62" applyNumberFormat="1" applyFont="1" applyFill="1" applyBorder="1" applyAlignment="1">
      <alignment vertical="top"/>
    </xf>
    <xf numFmtId="166" fontId="4" fillId="26" borderId="74" xfId="62" applyNumberFormat="1" applyFont="1" applyFill="1" applyBorder="1" applyAlignment="1">
      <alignment vertical="top"/>
    </xf>
    <xf numFmtId="164" fontId="4" fillId="26" borderId="80" xfId="81" applyNumberFormat="1" applyFont="1" applyFill="1" applyBorder="1" applyAlignment="1" applyProtection="1">
      <alignment vertical="top"/>
      <protection locked="0"/>
    </xf>
    <xf numFmtId="164" fontId="4" fillId="26" borderId="80" xfId="81" applyNumberFormat="1" applyFont="1" applyFill="1" applyBorder="1" applyAlignment="1">
      <alignment vertical="top"/>
    </xf>
    <xf numFmtId="166" fontId="4" fillId="26" borderId="80" xfId="62" applyNumberFormat="1" applyFont="1" applyFill="1" applyBorder="1" applyAlignment="1" applyProtection="1">
      <alignment vertical="top"/>
      <protection locked="0"/>
    </xf>
    <xf numFmtId="166" fontId="4" fillId="26" borderId="82" xfId="62" applyNumberFormat="1" applyFont="1" applyFill="1" applyBorder="1" applyAlignment="1">
      <alignment vertical="top"/>
    </xf>
    <xf numFmtId="164" fontId="4" fillId="26" borderId="38" xfId="81" applyNumberFormat="1" applyFont="1" applyFill="1" applyBorder="1" applyAlignment="1">
      <alignment horizontal="center" vertical="top"/>
    </xf>
    <xf numFmtId="164" fontId="4" fillId="26" borderId="75" xfId="81" applyNumberFormat="1" applyFont="1" applyFill="1" applyBorder="1" applyAlignment="1">
      <alignment horizontal="center" vertical="top"/>
    </xf>
    <xf numFmtId="164" fontId="4" fillId="27" borderId="23" xfId="91" applyNumberFormat="1" applyFont="1" applyFill="1" applyBorder="1" applyAlignment="1" applyProtection="1">
      <alignment vertical="top"/>
      <protection locked="0"/>
    </xf>
    <xf numFmtId="164" fontId="4" fillId="27" borderId="75" xfId="81" applyNumberFormat="1" applyFont="1" applyFill="1" applyBorder="1" applyAlignment="1" applyProtection="1">
      <alignment vertical="top"/>
      <protection locked="0"/>
    </xf>
    <xf numFmtId="166" fontId="4" fillId="27" borderId="23" xfId="62" applyNumberFormat="1" applyFont="1" applyFill="1" applyBorder="1" applyAlignment="1" applyProtection="1">
      <alignment vertical="top"/>
      <protection locked="0"/>
    </xf>
    <xf numFmtId="166" fontId="4" fillId="27" borderId="75" xfId="62" applyNumberFormat="1" applyFont="1" applyFill="1" applyBorder="1" applyAlignment="1" applyProtection="1">
      <alignment vertical="top"/>
      <protection locked="0"/>
    </xf>
    <xf numFmtId="164" fontId="4" fillId="27" borderId="75" xfId="62" applyNumberFormat="1" applyFont="1" applyFill="1" applyBorder="1" applyAlignment="1" applyProtection="1">
      <alignment horizontal="center" vertical="top"/>
      <protection locked="0"/>
    </xf>
    <xf numFmtId="169" fontId="4" fillId="27" borderId="75" xfId="62" applyNumberFormat="1" applyFont="1" applyFill="1" applyBorder="1" applyAlignment="1" applyProtection="1">
      <alignment vertical="top"/>
      <protection locked="0"/>
    </xf>
    <xf numFmtId="0" fontId="38" fillId="31" borderId="15" xfId="126" applyFont="1" applyFill="1" applyBorder="1" applyAlignment="1">
      <alignment horizontal="center"/>
    </xf>
    <xf numFmtId="0" fontId="24" fillId="24" borderId="66" xfId="0" applyFont="1" applyFill="1" applyBorder="1" applyAlignment="1" applyProtection="1">
      <alignment horizontal="center" wrapText="1"/>
    </xf>
    <xf numFmtId="0" fontId="24" fillId="24" borderId="30" xfId="0" applyFont="1" applyFill="1" applyBorder="1" applyAlignment="1" applyProtection="1">
      <alignment horizontal="center" wrapText="1"/>
    </xf>
    <xf numFmtId="0" fontId="4" fillId="25" borderId="54" xfId="0" applyFont="1" applyFill="1" applyBorder="1" applyAlignment="1" applyProtection="1">
      <alignment horizontal="center"/>
    </xf>
    <xf numFmtId="0" fontId="4" fillId="25" borderId="53" xfId="0" applyFont="1" applyFill="1" applyBorder="1" applyAlignment="1" applyProtection="1">
      <alignment horizontal="center"/>
    </xf>
    <xf numFmtId="0" fontId="0" fillId="0" borderId="37" xfId="0" applyBorder="1" applyAlignment="1" applyProtection="1">
      <alignment horizontal="center"/>
    </xf>
    <xf numFmtId="0" fontId="24" fillId="24" borderId="54" xfId="0" applyFont="1" applyFill="1" applyBorder="1" applyAlignment="1" applyProtection="1">
      <alignment horizontal="center" wrapText="1"/>
    </xf>
    <xf numFmtId="0" fontId="24" fillId="24" borderId="67" xfId="0" applyFont="1" applyFill="1" applyBorder="1" applyAlignment="1" applyProtection="1">
      <alignment horizontal="center" wrapText="1"/>
    </xf>
    <xf numFmtId="49" fontId="4" fillId="28" borderId="0" xfId="0" applyNumberFormat="1" applyFont="1" applyFill="1" applyAlignment="1" applyProtection="1">
      <alignment horizontal="left"/>
    </xf>
    <xf numFmtId="0" fontId="24" fillId="24" borderId="42" xfId="0" applyFont="1" applyFill="1" applyBorder="1" applyAlignment="1" applyProtection="1">
      <alignment horizontal="center"/>
    </xf>
    <xf numFmtId="0" fontId="24" fillId="24" borderId="60" xfId="0" applyFont="1" applyFill="1" applyBorder="1" applyAlignment="1" applyProtection="1">
      <alignment horizontal="center"/>
    </xf>
    <xf numFmtId="0" fontId="24" fillId="24" borderId="61" xfId="0" applyFont="1" applyFill="1" applyBorder="1" applyAlignment="1" applyProtection="1">
      <alignment horizontal="center"/>
    </xf>
    <xf numFmtId="0" fontId="0" fillId="0" borderId="61" xfId="0" applyBorder="1" applyAlignment="1" applyProtection="1">
      <alignment horizontal="center"/>
    </xf>
    <xf numFmtId="0" fontId="4" fillId="25" borderId="37" xfId="0" applyFont="1" applyFill="1" applyBorder="1" applyAlignment="1" applyProtection="1">
      <alignment horizontal="center"/>
    </xf>
    <xf numFmtId="49" fontId="4" fillId="0" borderId="21" xfId="0" applyNumberFormat="1" applyFont="1" applyFill="1" applyBorder="1" applyAlignment="1" applyProtection="1">
      <alignment horizontal="left"/>
    </xf>
    <xf numFmtId="49" fontId="4" fillId="0" borderId="22" xfId="0" applyNumberFormat="1" applyFont="1" applyFill="1" applyBorder="1" applyAlignment="1" applyProtection="1">
      <alignment horizontal="left"/>
    </xf>
    <xf numFmtId="0" fontId="0" fillId="0" borderId="0" xfId="0" applyAlignment="1" applyProtection="1"/>
    <xf numFmtId="0" fontId="0" fillId="0" borderId="22" xfId="0" applyFill="1" applyBorder="1" applyAlignment="1" applyProtection="1"/>
    <xf numFmtId="0" fontId="24" fillId="0" borderId="0" xfId="126" applyFont="1" applyFill="1" applyBorder="1" applyAlignment="1" applyProtection="1">
      <alignment horizontal="left" vertical="top" wrapText="1"/>
    </xf>
    <xf numFmtId="166" fontId="4" fillId="0" borderId="66" xfId="62" applyNumberFormat="1" applyFont="1" applyFill="1" applyBorder="1" applyAlignment="1" applyProtection="1">
      <alignment horizontal="center" vertical="top" wrapText="1"/>
      <protection locked="0"/>
    </xf>
    <xf numFmtId="0" fontId="0" fillId="0" borderId="91" xfId="0" applyFill="1" applyBorder="1" applyAlignment="1" applyProtection="1">
      <alignment horizontal="center"/>
      <protection locked="0"/>
    </xf>
    <xf numFmtId="49" fontId="4" fillId="28" borderId="0" xfId="0" applyNumberFormat="1" applyFont="1" applyFill="1" applyBorder="1" applyAlignment="1" applyProtection="1">
      <alignment horizontal="left"/>
    </xf>
    <xf numFmtId="0" fontId="24" fillId="0" borderId="16"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4" xfId="0" applyFont="1" applyBorder="1" applyAlignment="1" applyProtection="1">
      <alignment horizontal="center" vertical="top" wrapText="1"/>
    </xf>
    <xf numFmtId="0" fontId="24" fillId="0" borderId="51"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16" xfId="0" applyFont="1" applyBorder="1" applyAlignment="1" applyProtection="1">
      <alignment horizontal="center" wrapText="1"/>
    </xf>
    <xf numFmtId="0" fontId="4" fillId="0" borderId="24" xfId="0" applyFont="1" applyBorder="1" applyAlignment="1" applyProtection="1">
      <alignment horizontal="center" wrapText="1"/>
    </xf>
    <xf numFmtId="0" fontId="24" fillId="24" borderId="66" xfId="0" applyFont="1" applyFill="1" applyBorder="1" applyAlignment="1">
      <alignment horizontal="center" wrapText="1"/>
    </xf>
    <xf numFmtId="0" fontId="24" fillId="24" borderId="30" xfId="0" applyFont="1" applyFill="1" applyBorder="1" applyAlignment="1">
      <alignment horizontal="center" wrapText="1"/>
    </xf>
    <xf numFmtId="0" fontId="24" fillId="24" borderId="54" xfId="0" applyFont="1" applyFill="1" applyBorder="1" applyAlignment="1">
      <alignment horizontal="center" wrapText="1"/>
    </xf>
    <xf numFmtId="0" fontId="24" fillId="24" borderId="67" xfId="0" applyFont="1" applyFill="1" applyBorder="1" applyAlignment="1">
      <alignment horizontal="center" wrapText="1"/>
    </xf>
    <xf numFmtId="0" fontId="24" fillId="0" borderId="16" xfId="0" applyFont="1" applyBorder="1" applyAlignment="1">
      <alignment horizontal="center" vertical="top" wrapText="1"/>
    </xf>
    <xf numFmtId="0" fontId="24" fillId="0" borderId="35" xfId="0" applyFont="1" applyBorder="1" applyAlignment="1">
      <alignment horizontal="center" vertical="top" wrapText="1"/>
    </xf>
    <xf numFmtId="0" fontId="24" fillId="0" borderId="17" xfId="0" applyFont="1" applyBorder="1" applyAlignment="1">
      <alignment horizontal="center" vertical="top" wrapText="1"/>
    </xf>
    <xf numFmtId="0" fontId="24" fillId="0" borderId="24" xfId="0" applyFont="1" applyBorder="1" applyAlignment="1">
      <alignment horizontal="center" vertical="top" wrapText="1"/>
    </xf>
    <xf numFmtId="0" fontId="24" fillId="0" borderId="51" xfId="0" applyFont="1" applyBorder="1" applyAlignment="1">
      <alignment horizontal="center" vertical="top" wrapText="1"/>
    </xf>
    <xf numFmtId="0" fontId="24" fillId="0" borderId="18" xfId="0" applyFont="1" applyBorder="1" applyAlignment="1">
      <alignment horizontal="center" vertical="top" wrapText="1"/>
    </xf>
    <xf numFmtId="0" fontId="4" fillId="0" borderId="41" xfId="0" applyFont="1" applyBorder="1" applyAlignment="1">
      <alignment horizontal="center" wrapText="1"/>
    </xf>
    <xf numFmtId="0" fontId="4" fillId="0" borderId="55" xfId="0" applyFont="1" applyBorder="1" applyAlignment="1">
      <alignment horizontal="center" wrapText="1"/>
    </xf>
    <xf numFmtId="0" fontId="4" fillId="28" borderId="0" xfId="0" applyNumberFormat="1" applyFont="1" applyFill="1" applyAlignment="1">
      <alignment horizontal="left"/>
    </xf>
    <xf numFmtId="0" fontId="4" fillId="25" borderId="42" xfId="0" applyFont="1" applyFill="1" applyBorder="1" applyAlignment="1">
      <alignment horizontal="center"/>
    </xf>
    <xf numFmtId="0" fontId="4" fillId="25" borderId="60" xfId="0" applyFont="1" applyFill="1" applyBorder="1" applyAlignment="1">
      <alignment horizontal="center"/>
    </xf>
    <xf numFmtId="0" fontId="4" fillId="25" borderId="61" xfId="0" applyFont="1" applyFill="1" applyBorder="1" applyAlignment="1">
      <alignment horizontal="center"/>
    </xf>
    <xf numFmtId="0" fontId="24" fillId="24" borderId="42" xfId="0" applyFont="1" applyFill="1" applyBorder="1" applyAlignment="1">
      <alignment horizontal="center"/>
    </xf>
    <xf numFmtId="0" fontId="24" fillId="24" borderId="60" xfId="0" applyFont="1" applyFill="1" applyBorder="1" applyAlignment="1">
      <alignment horizontal="center"/>
    </xf>
    <xf numFmtId="0" fontId="24" fillId="24" borderId="61" xfId="0" applyFont="1" applyFill="1" applyBorder="1" applyAlignment="1">
      <alignment horizontal="center"/>
    </xf>
    <xf numFmtId="0" fontId="0" fillId="0" borderId="0" xfId="0" applyAlignment="1"/>
    <xf numFmtId="0" fontId="4" fillId="25" borderId="62" xfId="0" applyFont="1" applyFill="1" applyBorder="1" applyAlignment="1">
      <alignment horizontal="center"/>
    </xf>
    <xf numFmtId="0" fontId="4" fillId="25" borderId="64" xfId="0" applyFont="1" applyFill="1" applyBorder="1" applyAlignment="1">
      <alignment horizontal="center"/>
    </xf>
    <xf numFmtId="0" fontId="4" fillId="28" borderId="0" xfId="126" applyNumberFormat="1" applyFont="1" applyFill="1" applyBorder="1" applyAlignment="1" applyProtection="1">
      <alignment horizontal="left"/>
    </xf>
    <xf numFmtId="49" fontId="4" fillId="28" borderId="0" xfId="126" applyNumberFormat="1" applyFont="1" applyFill="1" applyBorder="1" applyAlignment="1" applyProtection="1">
      <alignment horizontal="left" vertical="center"/>
    </xf>
    <xf numFmtId="0" fontId="4" fillId="28" borderId="0" xfId="126" applyNumberFormat="1" applyFont="1" applyFill="1" applyBorder="1" applyAlignment="1" applyProtection="1">
      <alignment horizontal="left" vertical="center"/>
    </xf>
    <xf numFmtId="0" fontId="4" fillId="28" borderId="0" xfId="126" applyNumberFormat="1" applyFont="1" applyFill="1" applyAlignment="1" applyProtection="1">
      <alignment horizontal="left"/>
    </xf>
    <xf numFmtId="0" fontId="4" fillId="28" borderId="0" xfId="0" applyNumberFormat="1" applyFont="1" applyFill="1" applyAlignment="1" applyProtection="1">
      <alignment horizontal="left"/>
    </xf>
    <xf numFmtId="49" fontId="4" fillId="28" borderId="0" xfId="126" applyNumberFormat="1" applyFont="1" applyFill="1" applyAlignment="1" applyProtection="1">
      <alignment horizontal="left"/>
    </xf>
    <xf numFmtId="0" fontId="4" fillId="25" borderId="42" xfId="125" applyFont="1"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0" xfId="0" applyBorder="1" applyAlignment="1"/>
    <xf numFmtId="0" fontId="0" fillId="0" borderId="61" xfId="0" applyBorder="1" applyAlignment="1"/>
    <xf numFmtId="0" fontId="24" fillId="24" borderId="42" xfId="125" applyFont="1" applyFill="1" applyBorder="1" applyAlignment="1">
      <alignment horizontal="center"/>
    </xf>
    <xf numFmtId="0" fontId="24" fillId="28" borderId="0" xfId="0" applyNumberFormat="1" applyFont="1" applyFill="1" applyBorder="1" applyAlignment="1" applyProtection="1">
      <alignment horizontal="left"/>
    </xf>
    <xf numFmtId="0" fontId="4" fillId="0" borderId="0" xfId="126" applyFill="1" applyAlignment="1">
      <alignment horizontal="center"/>
    </xf>
    <xf numFmtId="0" fontId="4" fillId="0" borderId="51" xfId="126" applyFill="1" applyBorder="1" applyAlignment="1">
      <alignment horizontal="center" wrapText="1"/>
    </xf>
    <xf numFmtId="0" fontId="4" fillId="0" borderId="51" xfId="126" applyFill="1" applyBorder="1" applyAlignment="1">
      <alignment horizontal="center"/>
    </xf>
  </cellXfs>
  <cellStyles count="32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6"/>
    <cellStyle name="Normal 3 10 3" xfId="272"/>
    <cellStyle name="Normal 3 11" xfId="251"/>
    <cellStyle name="Normal 3 11 2" xfId="323"/>
    <cellStyle name="Normal 3 12" xfId="217"/>
    <cellStyle name="Normal 3 12 2" xfId="289"/>
    <cellStyle name="Normal 3 13" xfId="255"/>
    <cellStyle name="Normal 3 2" xfId="134"/>
    <cellStyle name="Normal 3 2 10" xfId="252"/>
    <cellStyle name="Normal 3 2 10 2" xfId="324"/>
    <cellStyle name="Normal 3 2 11" xfId="218"/>
    <cellStyle name="Normal 3 2 11 2" xfId="290"/>
    <cellStyle name="Normal 3 2 12" xfId="256"/>
    <cellStyle name="Normal 3 2 2" xfId="135"/>
    <cellStyle name="Normal 3 2 2 2" xfId="202"/>
    <cellStyle name="Normal 3 2 2 2 2" xfId="236"/>
    <cellStyle name="Normal 3 2 2 2 2 2" xfId="308"/>
    <cellStyle name="Normal 3 2 2 2 3" xfId="274"/>
    <cellStyle name="Normal 3 2 2 3" xfId="219"/>
    <cellStyle name="Normal 3 2 2 3 2" xfId="291"/>
    <cellStyle name="Normal 3 2 2 4" xfId="257"/>
    <cellStyle name="Normal 3 2 3" xfId="136"/>
    <cellStyle name="Normal 3 2 3 2" xfId="203"/>
    <cellStyle name="Normal 3 2 3 2 2" xfId="237"/>
    <cellStyle name="Normal 3 2 3 2 2 2" xfId="309"/>
    <cellStyle name="Normal 3 2 3 2 3" xfId="275"/>
    <cellStyle name="Normal 3 2 3 3" xfId="220"/>
    <cellStyle name="Normal 3 2 3 3 2" xfId="292"/>
    <cellStyle name="Normal 3 2 3 4" xfId="258"/>
    <cellStyle name="Normal 3 2 4" xfId="137"/>
    <cellStyle name="Normal 3 2 4 2" xfId="204"/>
    <cellStyle name="Normal 3 2 4 2 2" xfId="238"/>
    <cellStyle name="Normal 3 2 4 2 2 2" xfId="310"/>
    <cellStyle name="Normal 3 2 4 2 3" xfId="276"/>
    <cellStyle name="Normal 3 2 4 3" xfId="221"/>
    <cellStyle name="Normal 3 2 4 3 2" xfId="293"/>
    <cellStyle name="Normal 3 2 4 4" xfId="259"/>
    <cellStyle name="Normal 3 2 5" xfId="138"/>
    <cellStyle name="Normal 3 2 5 2" xfId="205"/>
    <cellStyle name="Normal 3 2 5 2 2" xfId="239"/>
    <cellStyle name="Normal 3 2 5 2 2 2" xfId="311"/>
    <cellStyle name="Normal 3 2 5 2 3" xfId="277"/>
    <cellStyle name="Normal 3 2 5 3" xfId="222"/>
    <cellStyle name="Normal 3 2 5 3 2" xfId="294"/>
    <cellStyle name="Normal 3 2 5 4" xfId="260"/>
    <cellStyle name="Normal 3 2 6" xfId="139"/>
    <cellStyle name="Normal 3 2 6 2" xfId="206"/>
    <cellStyle name="Normal 3 2 6 2 2" xfId="240"/>
    <cellStyle name="Normal 3 2 6 2 2 2" xfId="312"/>
    <cellStyle name="Normal 3 2 6 2 3" xfId="278"/>
    <cellStyle name="Normal 3 2 6 3" xfId="223"/>
    <cellStyle name="Normal 3 2 6 3 2" xfId="295"/>
    <cellStyle name="Normal 3 2 6 4" xfId="261"/>
    <cellStyle name="Normal 3 2 7" xfId="140"/>
    <cellStyle name="Normal 3 2 7 2" xfId="207"/>
    <cellStyle name="Normal 3 2 7 2 2" xfId="241"/>
    <cellStyle name="Normal 3 2 7 2 2 2" xfId="313"/>
    <cellStyle name="Normal 3 2 7 2 3" xfId="279"/>
    <cellStyle name="Normal 3 2 7 3" xfId="224"/>
    <cellStyle name="Normal 3 2 7 3 2" xfId="296"/>
    <cellStyle name="Normal 3 2 7 4" xfId="262"/>
    <cellStyle name="Normal 3 2 8" xfId="141"/>
    <cellStyle name="Normal 3 2 8 2" xfId="208"/>
    <cellStyle name="Normal 3 2 8 2 2" xfId="242"/>
    <cellStyle name="Normal 3 2 8 2 2 2" xfId="314"/>
    <cellStyle name="Normal 3 2 8 2 3" xfId="280"/>
    <cellStyle name="Normal 3 2 8 3" xfId="225"/>
    <cellStyle name="Normal 3 2 8 3 2" xfId="297"/>
    <cellStyle name="Normal 3 2 8 4" xfId="263"/>
    <cellStyle name="Normal 3 2 9" xfId="201"/>
    <cellStyle name="Normal 3 2 9 2" xfId="235"/>
    <cellStyle name="Normal 3 2 9 2 2" xfId="307"/>
    <cellStyle name="Normal 3 2 9 3" xfId="273"/>
    <cellStyle name="Normal 3 3" xfId="142"/>
    <cellStyle name="Normal 3 3 2" xfId="209"/>
    <cellStyle name="Normal 3 3 2 2" xfId="243"/>
    <cellStyle name="Normal 3 3 2 2 2" xfId="315"/>
    <cellStyle name="Normal 3 3 2 3" xfId="281"/>
    <cellStyle name="Normal 3 3 3" xfId="226"/>
    <cellStyle name="Normal 3 3 3 2" xfId="298"/>
    <cellStyle name="Normal 3 3 4" xfId="264"/>
    <cellStyle name="Normal 3 4" xfId="143"/>
    <cellStyle name="Normal 3 4 2" xfId="210"/>
    <cellStyle name="Normal 3 4 2 2" xfId="244"/>
    <cellStyle name="Normal 3 4 2 2 2" xfId="316"/>
    <cellStyle name="Normal 3 4 2 3" xfId="282"/>
    <cellStyle name="Normal 3 4 3" xfId="227"/>
    <cellStyle name="Normal 3 4 3 2" xfId="299"/>
    <cellStyle name="Normal 3 4 4" xfId="265"/>
    <cellStyle name="Normal 3 5" xfId="144"/>
    <cellStyle name="Normal 3 5 2" xfId="211"/>
    <cellStyle name="Normal 3 5 2 2" xfId="245"/>
    <cellStyle name="Normal 3 5 2 2 2" xfId="317"/>
    <cellStyle name="Normal 3 5 2 3" xfId="283"/>
    <cellStyle name="Normal 3 5 3" xfId="228"/>
    <cellStyle name="Normal 3 5 3 2" xfId="300"/>
    <cellStyle name="Normal 3 5 4" xfId="266"/>
    <cellStyle name="Normal 3 6" xfId="145"/>
    <cellStyle name="Normal 3 6 2" xfId="212"/>
    <cellStyle name="Normal 3 6 2 2" xfId="246"/>
    <cellStyle name="Normal 3 6 2 2 2" xfId="318"/>
    <cellStyle name="Normal 3 6 2 3" xfId="284"/>
    <cellStyle name="Normal 3 6 3" xfId="229"/>
    <cellStyle name="Normal 3 6 3 2" xfId="301"/>
    <cellStyle name="Normal 3 6 4" xfId="267"/>
    <cellStyle name="Normal 3 7" xfId="146"/>
    <cellStyle name="Normal 3 7 2" xfId="213"/>
    <cellStyle name="Normal 3 7 2 2" xfId="247"/>
    <cellStyle name="Normal 3 7 2 2 2" xfId="319"/>
    <cellStyle name="Normal 3 7 2 3" xfId="285"/>
    <cellStyle name="Normal 3 7 3" xfId="230"/>
    <cellStyle name="Normal 3 7 3 2" xfId="302"/>
    <cellStyle name="Normal 3 7 4" xfId="268"/>
    <cellStyle name="Normal 3 8" xfId="147"/>
    <cellStyle name="Normal 3 8 2" xfId="214"/>
    <cellStyle name="Normal 3 8 2 2" xfId="248"/>
    <cellStyle name="Normal 3 8 2 2 2" xfId="320"/>
    <cellStyle name="Normal 3 8 2 3" xfId="286"/>
    <cellStyle name="Normal 3 8 3" xfId="231"/>
    <cellStyle name="Normal 3 8 3 2" xfId="303"/>
    <cellStyle name="Normal 3 8 4" xfId="269"/>
    <cellStyle name="Normal 3 9" xfId="148"/>
    <cellStyle name="Normal 3 9 2" xfId="215"/>
    <cellStyle name="Normal 3 9 2 2" xfId="249"/>
    <cellStyle name="Normal 3 9 2 2 2" xfId="321"/>
    <cellStyle name="Normal 3 9 2 3" xfId="287"/>
    <cellStyle name="Normal 3 9 3" xfId="232"/>
    <cellStyle name="Normal 3 9 3 2" xfId="304"/>
    <cellStyle name="Normal 3 9 4" xfId="270"/>
    <cellStyle name="Normal 4" xfId="149"/>
    <cellStyle name="Normal 4 2" xfId="216"/>
    <cellStyle name="Normal 4 2 2" xfId="250"/>
    <cellStyle name="Normal 4 2 2 2" xfId="322"/>
    <cellStyle name="Normal 4 2 3" xfId="288"/>
    <cellStyle name="Normal 4 3" xfId="233"/>
    <cellStyle name="Normal 4 3 2" xfId="305"/>
    <cellStyle name="Normal 4 4" xfId="271"/>
    <cellStyle name="Normal 5" xfId="150"/>
    <cellStyle name="Normal 6" xfId="254"/>
    <cellStyle name="Normal_Tables" xfId="253"/>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399975585192419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3590925</xdr:colOff>
          <xdr:row>26</xdr:row>
          <xdr:rowOff>0</xdr:rowOff>
        </xdr:from>
        <xdr:to>
          <xdr:col>1</xdr:col>
          <xdr:colOff>5191125</xdr:colOff>
          <xdr:row>27</xdr:row>
          <xdr:rowOff>0</xdr:rowOff>
        </xdr:to>
        <xdr:sp macro="" textlink="">
          <xdr:nvSpPr>
            <xdr:cNvPr id="3073" name="Button 1" descr="Copy to HIOS Template button"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to HIOS Template</a:t>
              </a:r>
            </a:p>
          </xdr:txBody>
        </xdr:sp>
        <xdr:clientData fPrintsWithSheet="0"/>
      </xdr:twoCellAnchor>
    </mc:Choice>
    <mc:Fallback/>
  </mc:AlternateContent>
</xdr:wsDr>
</file>

<file path=xl/tables/table1.xml><?xml version="1.0" encoding="utf-8"?>
<table xmlns="http://schemas.openxmlformats.org/spreadsheetml/2006/main" id="1" name="Table1" displayName="Table1" ref="A2:B29" totalsRowShown="0" headerRowDxfId="18" headerRowBorderDxfId="17" tableBorderDxfId="16">
  <autoFilter ref="A2:B29"/>
  <tableColumns count="2">
    <tableColumn id="1" name="2013 Form Line" dataDxfId="15"/>
    <tableColumn id="2" name="2013 Form Calculation References"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B1:B30"/>
  <sheetViews>
    <sheetView tabSelected="1" workbookViewId="0"/>
  </sheetViews>
  <sheetFormatPr defaultColWidth="9" defaultRowHeight="12.75" x14ac:dyDescent="0.2"/>
  <cols>
    <col min="1" max="1" width="1.5703125" style="422" customWidth="1"/>
    <col min="2" max="2" width="132.85546875" style="422" customWidth="1"/>
    <col min="3" max="16384" width="9" style="422"/>
  </cols>
  <sheetData>
    <row r="1" spans="2:2" ht="6" customHeight="1" x14ac:dyDescent="0.2">
      <c r="B1" s="424"/>
    </row>
    <row r="2" spans="2:2" x14ac:dyDescent="0.2">
      <c r="B2" s="425" t="s">
        <v>353</v>
      </c>
    </row>
    <row r="3" spans="2:2" x14ac:dyDescent="0.2">
      <c r="B3" s="424"/>
    </row>
    <row r="4" spans="2:2" ht="38.25" x14ac:dyDescent="0.2">
      <c r="B4" s="424" t="s">
        <v>354</v>
      </c>
    </row>
    <row r="5" spans="2:2" ht="36.6" customHeight="1" x14ac:dyDescent="0.2">
      <c r="B5" s="424" t="s">
        <v>355</v>
      </c>
    </row>
    <row r="6" spans="2:2" ht="63.75" x14ac:dyDescent="0.2">
      <c r="B6" s="471" t="s">
        <v>408</v>
      </c>
    </row>
    <row r="7" spans="2:2" x14ac:dyDescent="0.2">
      <c r="B7" s="424"/>
    </row>
    <row r="8" spans="2:2" ht="25.5" x14ac:dyDescent="0.2">
      <c r="B8" s="424" t="s">
        <v>291</v>
      </c>
    </row>
    <row r="9" spans="2:2" x14ac:dyDescent="0.2">
      <c r="B9" s="424"/>
    </row>
    <row r="10" spans="2:2" x14ac:dyDescent="0.2">
      <c r="B10" s="424" t="s">
        <v>290</v>
      </c>
    </row>
    <row r="11" spans="2:2" x14ac:dyDescent="0.2">
      <c r="B11" s="424"/>
    </row>
    <row r="12" spans="2:2" x14ac:dyDescent="0.2">
      <c r="B12" s="463" t="s">
        <v>286</v>
      </c>
    </row>
    <row r="13" spans="2:2" ht="15.75" customHeight="1" x14ac:dyDescent="0.2">
      <c r="B13" s="465" t="s">
        <v>285</v>
      </c>
    </row>
    <row r="14" spans="2:2" ht="30.4" customHeight="1" x14ac:dyDescent="0.2">
      <c r="B14" s="464" t="s">
        <v>361</v>
      </c>
    </row>
    <row r="15" spans="2:2" ht="15.75" customHeight="1" x14ac:dyDescent="0.2">
      <c r="B15" s="464" t="s">
        <v>362</v>
      </c>
    </row>
    <row r="16" spans="2:2" ht="18.399999999999999" customHeight="1" x14ac:dyDescent="0.2">
      <c r="B16" s="465" t="s">
        <v>409</v>
      </c>
    </row>
    <row r="17" spans="2:2" ht="43.15" customHeight="1" x14ac:dyDescent="0.2">
      <c r="B17" s="465" t="s">
        <v>410</v>
      </c>
    </row>
    <row r="18" spans="2:2" ht="17.100000000000001" customHeight="1" x14ac:dyDescent="0.2">
      <c r="B18" s="465" t="s">
        <v>287</v>
      </c>
    </row>
    <row r="19" spans="2:2" x14ac:dyDescent="0.2">
      <c r="B19" s="424"/>
    </row>
    <row r="20" spans="2:2" ht="12.4" customHeight="1" x14ac:dyDescent="0.2">
      <c r="B20" s="424" t="s">
        <v>288</v>
      </c>
    </row>
    <row r="21" spans="2:2" x14ac:dyDescent="0.2">
      <c r="B21" s="465" t="s">
        <v>285</v>
      </c>
    </row>
    <row r="22" spans="2:2" ht="30.4" customHeight="1" x14ac:dyDescent="0.2">
      <c r="B22" s="464" t="s">
        <v>289</v>
      </c>
    </row>
    <row r="23" spans="2:2" ht="30.4" customHeight="1" x14ac:dyDescent="0.2">
      <c r="B23" s="464" t="s">
        <v>411</v>
      </c>
    </row>
    <row r="24" spans="2:2" ht="5.85" customHeight="1" x14ac:dyDescent="0.2">
      <c r="B24" s="424"/>
    </row>
    <row r="25" spans="2:2" x14ac:dyDescent="0.2">
      <c r="B25" s="423" t="s">
        <v>412</v>
      </c>
    </row>
    <row r="26" spans="2:2" s="459" customFormat="1" ht="5.85" customHeight="1" x14ac:dyDescent="0.2">
      <c r="B26" s="458"/>
    </row>
    <row r="27" spans="2:2" s="459" customFormat="1" x14ac:dyDescent="0.2">
      <c r="B27" s="458"/>
    </row>
    <row r="28" spans="2:2" x14ac:dyDescent="0.2">
      <c r="B28" s="424"/>
    </row>
    <row r="29" spans="2:2" ht="25.5" x14ac:dyDescent="0.2">
      <c r="B29" s="424" t="s">
        <v>413</v>
      </c>
    </row>
    <row r="30" spans="2:2" x14ac:dyDescent="0.2">
      <c r="B30" s="424"/>
    </row>
  </sheetData>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opyPaste" altText="Copy to HIOS Template button">
                <anchor moveWithCells="1">
                  <from>
                    <xdr:col>1</xdr:col>
                    <xdr:colOff>3590925</xdr:colOff>
                    <xdr:row>26</xdr:row>
                    <xdr:rowOff>0</xdr:rowOff>
                  </from>
                  <to>
                    <xdr:col>1</xdr:col>
                    <xdr:colOff>5191125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29"/>
  <sheetViews>
    <sheetView zoomScaleNormal="10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75" x14ac:dyDescent="0.2"/>
  <cols>
    <col min="1" max="1" width="28.7109375" style="466" customWidth="1"/>
    <col min="2" max="2" width="135.42578125" style="466" customWidth="1"/>
    <col min="3" max="16384" width="9" style="466"/>
  </cols>
  <sheetData>
    <row r="1" spans="1:2" ht="15.75" x14ac:dyDescent="0.25">
      <c r="A1" s="567" t="s">
        <v>330</v>
      </c>
      <c r="B1" s="567"/>
    </row>
    <row r="2" spans="1:2" ht="15.75" x14ac:dyDescent="0.25">
      <c r="A2" s="472" t="s">
        <v>328</v>
      </c>
      <c r="B2" s="472" t="s">
        <v>329</v>
      </c>
    </row>
    <row r="3" spans="1:2" ht="25.5" x14ac:dyDescent="0.2">
      <c r="A3" s="467" t="s">
        <v>292</v>
      </c>
      <c r="B3" s="468" t="s">
        <v>293</v>
      </c>
    </row>
    <row r="4" spans="1:2" ht="25.5" x14ac:dyDescent="0.2">
      <c r="A4" s="467" t="s">
        <v>294</v>
      </c>
      <c r="B4" s="468" t="s">
        <v>295</v>
      </c>
    </row>
    <row r="5" spans="1:2" ht="38.25" x14ac:dyDescent="0.2">
      <c r="A5" s="467" t="s">
        <v>324</v>
      </c>
      <c r="B5" s="468" t="s">
        <v>325</v>
      </c>
    </row>
    <row r="6" spans="1:2" ht="25.5" x14ac:dyDescent="0.2">
      <c r="A6" s="467" t="s">
        <v>296</v>
      </c>
      <c r="B6" s="468" t="s">
        <v>297</v>
      </c>
    </row>
    <row r="7" spans="1:2" ht="63.75" x14ac:dyDescent="0.2">
      <c r="A7" s="467" t="s">
        <v>298</v>
      </c>
      <c r="B7" s="468" t="s">
        <v>326</v>
      </c>
    </row>
    <row r="8" spans="1:2" ht="38.25" x14ac:dyDescent="0.2">
      <c r="A8" s="467" t="s">
        <v>299</v>
      </c>
      <c r="B8" s="468" t="s">
        <v>300</v>
      </c>
    </row>
    <row r="9" spans="1:2" ht="76.5" x14ac:dyDescent="0.2">
      <c r="A9" s="467" t="s">
        <v>301</v>
      </c>
      <c r="B9" s="468" t="s">
        <v>327</v>
      </c>
    </row>
    <row r="10" spans="1:2" ht="153" x14ac:dyDescent="0.2">
      <c r="A10" s="467" t="s">
        <v>302</v>
      </c>
      <c r="B10" s="468" t="s">
        <v>331</v>
      </c>
    </row>
    <row r="11" spans="1:2" ht="191.1" customHeight="1" x14ac:dyDescent="0.2">
      <c r="A11" s="467" t="s">
        <v>303</v>
      </c>
      <c r="B11" s="468" t="s">
        <v>332</v>
      </c>
    </row>
    <row r="12" spans="1:2" ht="102" x14ac:dyDescent="0.2">
      <c r="A12" s="467" t="s">
        <v>304</v>
      </c>
      <c r="B12" s="468" t="s">
        <v>333</v>
      </c>
    </row>
    <row r="13" spans="1:2" ht="114.75" x14ac:dyDescent="0.2">
      <c r="A13" s="467" t="s">
        <v>305</v>
      </c>
      <c r="B13" s="468" t="s">
        <v>371</v>
      </c>
    </row>
    <row r="14" spans="1:2" ht="280.5" x14ac:dyDescent="0.2">
      <c r="A14" s="467" t="s">
        <v>359</v>
      </c>
      <c r="B14" s="468" t="s">
        <v>370</v>
      </c>
    </row>
    <row r="15" spans="1:2" ht="204" x14ac:dyDescent="0.2">
      <c r="A15" s="467" t="s">
        <v>306</v>
      </c>
      <c r="B15" s="468" t="s">
        <v>368</v>
      </c>
    </row>
    <row r="16" spans="1:2" ht="344.25" x14ac:dyDescent="0.2">
      <c r="A16" s="467" t="s">
        <v>307</v>
      </c>
      <c r="B16" s="468" t="s">
        <v>369</v>
      </c>
    </row>
    <row r="17" spans="1:2" ht="63.75" x14ac:dyDescent="0.2">
      <c r="A17" s="467" t="s">
        <v>308</v>
      </c>
      <c r="B17" s="468" t="s">
        <v>367</v>
      </c>
    </row>
    <row r="18" spans="1:2" ht="255" x14ac:dyDescent="0.2">
      <c r="A18" s="467" t="s">
        <v>309</v>
      </c>
      <c r="B18" s="468" t="s">
        <v>404</v>
      </c>
    </row>
    <row r="19" spans="1:2" ht="382.5" x14ac:dyDescent="0.2">
      <c r="A19" s="467" t="s">
        <v>310</v>
      </c>
      <c r="B19" s="468" t="s">
        <v>366</v>
      </c>
    </row>
    <row r="20" spans="1:2" ht="306" x14ac:dyDescent="0.2">
      <c r="A20" s="467" t="s">
        <v>311</v>
      </c>
      <c r="B20" s="468" t="s">
        <v>312</v>
      </c>
    </row>
    <row r="21" spans="1:2" ht="114.75" x14ac:dyDescent="0.2">
      <c r="A21" s="467" t="s">
        <v>313</v>
      </c>
      <c r="B21" s="468" t="s">
        <v>365</v>
      </c>
    </row>
    <row r="22" spans="1:2" ht="63.75" x14ac:dyDescent="0.2">
      <c r="A22" s="467" t="s">
        <v>314</v>
      </c>
      <c r="B22" s="468" t="s">
        <v>357</v>
      </c>
    </row>
    <row r="23" spans="1:2" ht="63.75" x14ac:dyDescent="0.2">
      <c r="A23" s="467" t="s">
        <v>358</v>
      </c>
      <c r="B23" s="468" t="s">
        <v>356</v>
      </c>
    </row>
    <row r="24" spans="1:2" ht="25.5" x14ac:dyDescent="0.2">
      <c r="A24" s="467" t="s">
        <v>315</v>
      </c>
      <c r="B24" s="468" t="s">
        <v>316</v>
      </c>
    </row>
    <row r="25" spans="1:2" ht="89.25" x14ac:dyDescent="0.2">
      <c r="A25" s="467" t="s">
        <v>317</v>
      </c>
      <c r="B25" s="468" t="s">
        <v>364</v>
      </c>
    </row>
    <row r="26" spans="1:2" ht="153" x14ac:dyDescent="0.2">
      <c r="A26" s="467" t="s">
        <v>318</v>
      </c>
      <c r="B26" s="468" t="s">
        <v>360</v>
      </c>
    </row>
    <row r="27" spans="1:2" ht="25.5" x14ac:dyDescent="0.2">
      <c r="A27" s="467" t="s">
        <v>319</v>
      </c>
      <c r="B27" s="468" t="s">
        <v>320</v>
      </c>
    </row>
    <row r="28" spans="1:2" ht="63.75" x14ac:dyDescent="0.2">
      <c r="A28" s="467" t="s">
        <v>321</v>
      </c>
      <c r="B28" s="468" t="s">
        <v>363</v>
      </c>
    </row>
    <row r="29" spans="1:2" ht="89.25" x14ac:dyDescent="0.2">
      <c r="A29" s="469" t="s">
        <v>322</v>
      </c>
      <c r="B29" s="470" t="s">
        <v>323</v>
      </c>
    </row>
  </sheetData>
  <mergeCells count="1">
    <mergeCell ref="A1:B1"/>
  </mergeCells>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AV88"/>
  <sheetViews>
    <sheetView topLeftCell="B5" zoomScale="80" zoomScaleNormal="80" workbookViewId="0">
      <pane xSplit="3" ySplit="14" topLeftCell="I19" activePane="bottomRight" state="frozen"/>
      <selection activeCell="B5" sqref="B5"/>
      <selection pane="topRight" activeCell="E5" sqref="E5"/>
      <selection pane="bottomLeft" activeCell="B19" sqref="B19"/>
      <selection pane="bottomRight" activeCell="K6" sqref="K6"/>
    </sheetView>
  </sheetViews>
  <sheetFormatPr defaultColWidth="9.28515625" defaultRowHeight="12.75" x14ac:dyDescent="0.2"/>
  <cols>
    <col min="1" max="1" width="1.7109375" style="162" customWidth="1"/>
    <col min="2" max="2" width="3.5703125" style="41" customWidth="1"/>
    <col min="3" max="3" width="5.42578125" style="41" customWidth="1"/>
    <col min="4" max="4" width="80.42578125" style="41" customWidth="1"/>
    <col min="5" max="5" width="15" style="41" customWidth="1"/>
    <col min="6" max="7" width="19.42578125" style="5" customWidth="1"/>
    <col min="8" max="8" width="19.42578125" style="8" customWidth="1"/>
    <col min="9" max="12" width="19.42578125" style="5" customWidth="1"/>
    <col min="13" max="13" width="19.42578125" style="8" customWidth="1"/>
    <col min="14" max="17" width="19.42578125" style="5" customWidth="1"/>
    <col min="18" max="18" width="19.42578125" style="8" customWidth="1"/>
    <col min="19" max="22" width="19.42578125" style="5" customWidth="1"/>
    <col min="23" max="23" width="19.42578125" style="8" customWidth="1"/>
    <col min="24" max="25" width="19.42578125" style="5" customWidth="1"/>
    <col min="26" max="26" width="19.42578125" style="8" customWidth="1"/>
    <col min="27" max="28" width="19.42578125" style="5" customWidth="1"/>
    <col min="29" max="30" width="19.42578125" style="8" customWidth="1"/>
    <col min="31" max="31" width="19.42578125" style="5" customWidth="1"/>
    <col min="32" max="32" width="19.42578125" style="8" customWidth="1"/>
    <col min="33" max="36" width="19.42578125" style="5" customWidth="1"/>
    <col min="37" max="37" width="19.42578125" style="8" customWidth="1"/>
    <col min="38" max="39" width="19.42578125" style="5" customWidth="1"/>
    <col min="40" max="40" width="19.42578125" style="8" customWidth="1"/>
    <col min="41" max="41" width="19.42578125" style="5" customWidth="1"/>
    <col min="42" max="42" width="19.42578125" style="8" customWidth="1"/>
    <col min="43" max="48" width="19.42578125" style="5" customWidth="1"/>
    <col min="49" max="16384" width="9.28515625" style="5"/>
  </cols>
  <sheetData>
    <row r="1" spans="1:48" s="41" customFormat="1" x14ac:dyDescent="0.2">
      <c r="A1" s="162"/>
      <c r="B1" s="40" t="s">
        <v>0</v>
      </c>
      <c r="H1" s="162"/>
      <c r="M1" s="162"/>
      <c r="R1" s="162"/>
      <c r="W1" s="162"/>
      <c r="Z1" s="162"/>
      <c r="AC1" s="162"/>
      <c r="AD1" s="162"/>
      <c r="AF1" s="162"/>
      <c r="AK1" s="162"/>
      <c r="AN1" s="162"/>
      <c r="AP1" s="162"/>
    </row>
    <row r="2" spans="1:48" s="41" customFormat="1" ht="15" x14ac:dyDescent="0.25">
      <c r="A2" s="162"/>
      <c r="B2" s="1" t="s">
        <v>283</v>
      </c>
      <c r="E2" s="163"/>
      <c r="H2" s="162"/>
      <c r="M2" s="162"/>
      <c r="R2" s="162"/>
      <c r="U2" s="40"/>
      <c r="W2" s="162"/>
      <c r="X2" s="40"/>
      <c r="Z2" s="162"/>
      <c r="AC2" s="162"/>
      <c r="AD2" s="162"/>
      <c r="AF2" s="162"/>
      <c r="AK2" s="162"/>
      <c r="AN2" s="162"/>
      <c r="AP2" s="162"/>
    </row>
    <row r="3" spans="1:48" s="41" customFormat="1" x14ac:dyDescent="0.2">
      <c r="A3" s="164"/>
      <c r="B3" s="40" t="s">
        <v>199</v>
      </c>
      <c r="H3" s="162"/>
      <c r="M3" s="162"/>
      <c r="R3" s="162"/>
      <c r="U3" s="40"/>
      <c r="W3" s="162"/>
      <c r="X3" s="40"/>
      <c r="Z3" s="162"/>
      <c r="AC3" s="162"/>
      <c r="AD3" s="162"/>
      <c r="AF3" s="162"/>
      <c r="AK3" s="162"/>
      <c r="AN3" s="162"/>
      <c r="AP3" s="162"/>
    </row>
    <row r="4" spans="1:48" s="41" customFormat="1" x14ac:dyDescent="0.2">
      <c r="A4" s="162"/>
      <c r="B4" s="165"/>
      <c r="H4" s="162"/>
      <c r="M4" s="162"/>
      <c r="R4" s="162"/>
      <c r="U4" s="40"/>
      <c r="W4" s="162"/>
      <c r="X4" s="40"/>
      <c r="Z4" s="162"/>
      <c r="AC4" s="162"/>
      <c r="AD4" s="162"/>
      <c r="AF4" s="162"/>
      <c r="AK4" s="162"/>
      <c r="AN4" s="162"/>
      <c r="AP4" s="162"/>
    </row>
    <row r="5" spans="1:48" s="42" customFormat="1" x14ac:dyDescent="0.2">
      <c r="A5" s="46"/>
      <c r="B5" s="43"/>
      <c r="E5" s="43"/>
      <c r="F5" s="41"/>
      <c r="G5" s="41"/>
      <c r="H5" s="162"/>
      <c r="I5" s="40"/>
      <c r="J5" s="41"/>
      <c r="K5" s="41"/>
      <c r="L5" s="418" t="s">
        <v>345</v>
      </c>
      <c r="M5" s="46"/>
      <c r="N5" s="41"/>
      <c r="P5" s="41"/>
      <c r="Q5" s="41"/>
      <c r="R5" s="162"/>
      <c r="S5" s="41"/>
      <c r="W5" s="46"/>
      <c r="Z5" s="46"/>
      <c r="AC5" s="46"/>
      <c r="AD5" s="46"/>
      <c r="AF5" s="46"/>
      <c r="AK5" s="46"/>
      <c r="AN5" s="46"/>
      <c r="AP5" s="46"/>
    </row>
    <row r="6" spans="1:48" s="42" customFormat="1" x14ac:dyDescent="0.2">
      <c r="A6" s="46"/>
      <c r="B6" s="85"/>
      <c r="C6" s="85"/>
      <c r="D6" s="166"/>
      <c r="F6" s="575"/>
      <c r="G6" s="575"/>
      <c r="H6" s="162"/>
      <c r="I6" s="109"/>
      <c r="J6" s="204"/>
      <c r="K6" s="41"/>
      <c r="L6" s="581" t="s">
        <v>216</v>
      </c>
      <c r="M6" s="582"/>
      <c r="N6" s="60"/>
      <c r="O6" s="68"/>
      <c r="R6" s="46"/>
      <c r="W6" s="46"/>
      <c r="Z6" s="46"/>
      <c r="AC6" s="46"/>
      <c r="AD6" s="46"/>
      <c r="AF6" s="46"/>
      <c r="AK6" s="46"/>
      <c r="AN6" s="46"/>
      <c r="AP6" s="46"/>
    </row>
    <row r="7" spans="1:48" s="42" customFormat="1" x14ac:dyDescent="0.2">
      <c r="A7" s="46"/>
      <c r="B7" s="43"/>
      <c r="F7" s="41"/>
      <c r="G7" s="41"/>
      <c r="H7" s="162"/>
      <c r="I7" s="41"/>
      <c r="K7" s="41"/>
      <c r="L7" s="162" t="s">
        <v>389</v>
      </c>
      <c r="M7" s="162"/>
      <c r="N7" s="41"/>
      <c r="R7" s="46"/>
      <c r="W7" s="46"/>
      <c r="Z7" s="46"/>
      <c r="AC7" s="46"/>
      <c r="AD7" s="46"/>
      <c r="AF7" s="46"/>
      <c r="AK7" s="46"/>
      <c r="AN7" s="46"/>
      <c r="AP7" s="46"/>
    </row>
    <row r="8" spans="1:48" s="42" customFormat="1" x14ac:dyDescent="0.2">
      <c r="A8" s="46"/>
      <c r="B8" s="85"/>
      <c r="C8" s="85"/>
      <c r="D8" s="166"/>
      <c r="F8" s="575"/>
      <c r="G8" s="575"/>
      <c r="H8" s="162"/>
      <c r="I8" s="575"/>
      <c r="J8" s="583"/>
      <c r="K8" s="41"/>
      <c r="L8" s="581" t="s">
        <v>216</v>
      </c>
      <c r="M8" s="582"/>
      <c r="N8" s="41"/>
      <c r="P8" s="41"/>
      <c r="Q8" s="41"/>
      <c r="R8" s="162"/>
      <c r="S8" s="41"/>
      <c r="W8" s="46"/>
      <c r="Z8" s="46"/>
      <c r="AC8" s="46"/>
      <c r="AD8" s="46"/>
      <c r="AF8" s="46"/>
      <c r="AK8" s="46"/>
      <c r="AN8" s="46"/>
      <c r="AP8" s="46"/>
    </row>
    <row r="9" spans="1:48" s="42" customFormat="1" x14ac:dyDescent="0.2">
      <c r="A9" s="46"/>
      <c r="D9" s="57"/>
      <c r="F9" s="44"/>
      <c r="G9" s="44"/>
      <c r="H9" s="162"/>
      <c r="I9" s="42" t="s">
        <v>51</v>
      </c>
      <c r="M9" s="46"/>
      <c r="N9" s="41"/>
      <c r="O9" s="205"/>
      <c r="P9" s="41"/>
      <c r="Q9" s="41"/>
      <c r="R9" s="162"/>
      <c r="S9" s="41"/>
      <c r="W9" s="46"/>
      <c r="Z9" s="46"/>
      <c r="AC9" s="46"/>
      <c r="AD9" s="46"/>
      <c r="AF9" s="46"/>
      <c r="AK9" s="46"/>
      <c r="AN9" s="46"/>
      <c r="AP9" s="46"/>
    </row>
    <row r="10" spans="1:48" s="42" customFormat="1" x14ac:dyDescent="0.2">
      <c r="A10" s="46"/>
      <c r="D10" s="167"/>
      <c r="F10" s="575"/>
      <c r="G10" s="575"/>
      <c r="H10" s="162"/>
      <c r="I10" s="581"/>
      <c r="J10" s="584"/>
      <c r="L10" s="575"/>
      <c r="M10" s="575"/>
      <c r="N10" s="41"/>
      <c r="O10" s="205"/>
      <c r="P10" s="41"/>
      <c r="Q10" s="41"/>
      <c r="R10" s="162"/>
      <c r="S10" s="41"/>
      <c r="W10" s="46"/>
      <c r="Z10" s="46"/>
      <c r="AC10" s="46"/>
      <c r="AD10" s="46"/>
      <c r="AF10" s="46"/>
      <c r="AK10" s="46"/>
      <c r="AN10" s="46"/>
      <c r="AP10" s="46"/>
    </row>
    <row r="11" spans="1:48" s="42" customFormat="1" x14ac:dyDescent="0.2">
      <c r="A11" s="46"/>
      <c r="D11" s="57"/>
      <c r="F11" s="44"/>
      <c r="G11" s="44"/>
      <c r="H11" s="162"/>
      <c r="L11" s="45" t="s">
        <v>103</v>
      </c>
      <c r="M11" s="60"/>
      <c r="N11" s="41"/>
      <c r="O11" s="205"/>
      <c r="P11" s="41"/>
      <c r="Q11" s="41"/>
      <c r="R11" s="162"/>
      <c r="S11" s="41"/>
      <c r="W11" s="46"/>
      <c r="Z11" s="46"/>
      <c r="AC11" s="46"/>
      <c r="AD11" s="46"/>
      <c r="AF11" s="46"/>
      <c r="AK11" s="46"/>
      <c r="AN11" s="46"/>
      <c r="AP11" s="46"/>
    </row>
    <row r="12" spans="1:48" s="42" customFormat="1" x14ac:dyDescent="0.2">
      <c r="A12" s="46"/>
      <c r="D12" s="168"/>
      <c r="F12" s="575"/>
      <c r="G12" s="575"/>
      <c r="H12" s="162"/>
      <c r="I12" s="575"/>
      <c r="J12" s="583"/>
      <c r="L12" s="588">
        <v>2013</v>
      </c>
      <c r="M12" s="588"/>
      <c r="N12" s="41"/>
      <c r="O12" s="205"/>
      <c r="P12" s="41"/>
      <c r="Q12" s="41"/>
      <c r="R12" s="162"/>
      <c r="S12" s="41"/>
      <c r="W12" s="46"/>
      <c r="Z12" s="46"/>
      <c r="AC12" s="46"/>
      <c r="AD12" s="46"/>
      <c r="AF12" s="46"/>
      <c r="AK12" s="46"/>
      <c r="AN12" s="46"/>
      <c r="AP12" s="46"/>
    </row>
    <row r="13" spans="1:48" s="42" customFormat="1" x14ac:dyDescent="0.2">
      <c r="A13" s="46"/>
      <c r="B13" s="41"/>
      <c r="C13" s="41"/>
      <c r="D13" s="169"/>
      <c r="H13" s="46"/>
      <c r="K13" s="58"/>
      <c r="L13" s="58"/>
      <c r="M13" s="59"/>
      <c r="N13" s="45"/>
      <c r="P13" s="41"/>
      <c r="Q13" s="41"/>
      <c r="R13" s="162"/>
      <c r="S13" s="41"/>
      <c r="W13" s="46"/>
      <c r="Z13" s="46"/>
      <c r="AC13" s="46"/>
      <c r="AD13" s="46"/>
      <c r="AF13" s="46"/>
      <c r="AK13" s="46"/>
      <c r="AN13" s="46"/>
      <c r="AP13" s="46"/>
    </row>
    <row r="14" spans="1:48" s="42" customFormat="1" ht="13.5" thickBot="1" x14ac:dyDescent="0.25">
      <c r="A14" s="46"/>
      <c r="B14" s="41"/>
      <c r="C14" s="41"/>
      <c r="D14" s="162"/>
      <c r="H14" s="46"/>
      <c r="K14" s="58"/>
      <c r="L14" s="58"/>
      <c r="M14" s="59"/>
      <c r="N14" s="45"/>
      <c r="P14" s="41"/>
      <c r="Q14" s="41"/>
      <c r="R14" s="162"/>
      <c r="S14" s="41"/>
      <c r="W14" s="46"/>
      <c r="Z14" s="46"/>
      <c r="AB14" s="41"/>
      <c r="AC14" s="162"/>
      <c r="AD14" s="162"/>
      <c r="AE14" s="41"/>
      <c r="AF14" s="162"/>
      <c r="AG14" s="41"/>
      <c r="AH14" s="41"/>
      <c r="AI14" s="41"/>
      <c r="AJ14" s="41"/>
      <c r="AK14" s="162"/>
      <c r="AL14" s="41"/>
      <c r="AM14" s="41"/>
      <c r="AN14" s="162"/>
      <c r="AO14" s="41"/>
      <c r="AP14" s="162"/>
      <c r="AQ14" s="41"/>
      <c r="AR14" s="41"/>
    </row>
    <row r="15" spans="1:48" s="41" customFormat="1" ht="13.7" customHeight="1" thickBot="1" x14ac:dyDescent="0.25">
      <c r="A15" s="162"/>
      <c r="D15" s="162"/>
      <c r="F15" s="576" t="s">
        <v>119</v>
      </c>
      <c r="G15" s="577"/>
      <c r="H15" s="577"/>
      <c r="I15" s="577"/>
      <c r="J15" s="577"/>
      <c r="K15" s="577"/>
      <c r="L15" s="577"/>
      <c r="M15" s="577"/>
      <c r="N15" s="577"/>
      <c r="O15" s="577"/>
      <c r="P15" s="577"/>
      <c r="Q15" s="577"/>
      <c r="R15" s="577"/>
      <c r="S15" s="577"/>
      <c r="T15" s="578"/>
      <c r="U15" s="576" t="s">
        <v>346</v>
      </c>
      <c r="V15" s="577"/>
      <c r="W15" s="577"/>
      <c r="X15" s="577"/>
      <c r="Y15" s="577"/>
      <c r="Z15" s="577"/>
      <c r="AA15" s="577"/>
      <c r="AB15" s="577"/>
      <c r="AC15" s="579"/>
      <c r="AD15" s="576" t="s">
        <v>347</v>
      </c>
      <c r="AE15" s="577"/>
      <c r="AF15" s="577"/>
      <c r="AG15" s="577"/>
      <c r="AH15" s="577"/>
      <c r="AI15" s="577"/>
      <c r="AJ15" s="577"/>
      <c r="AK15" s="577"/>
      <c r="AL15" s="577"/>
      <c r="AM15" s="578"/>
      <c r="AN15" s="576" t="s">
        <v>348</v>
      </c>
      <c r="AO15" s="577"/>
      <c r="AP15" s="577"/>
      <c r="AQ15" s="577"/>
      <c r="AR15" s="578"/>
      <c r="AS15" s="568" t="s">
        <v>99</v>
      </c>
      <c r="AT15" s="568" t="s">
        <v>81</v>
      </c>
      <c r="AU15" s="573" t="s">
        <v>65</v>
      </c>
      <c r="AV15" s="568" t="s">
        <v>56</v>
      </c>
    </row>
    <row r="16" spans="1:48" s="41" customFormat="1" ht="13.5" thickBot="1" x14ac:dyDescent="0.25">
      <c r="A16" s="162"/>
      <c r="D16" s="170"/>
      <c r="F16" s="570" t="s">
        <v>43</v>
      </c>
      <c r="G16" s="571"/>
      <c r="H16" s="571"/>
      <c r="I16" s="571"/>
      <c r="J16" s="580"/>
      <c r="K16" s="570" t="s">
        <v>44</v>
      </c>
      <c r="L16" s="571"/>
      <c r="M16" s="571"/>
      <c r="N16" s="571"/>
      <c r="O16" s="580"/>
      <c r="P16" s="570" t="s">
        <v>45</v>
      </c>
      <c r="Q16" s="571"/>
      <c r="R16" s="571"/>
      <c r="S16" s="571"/>
      <c r="T16" s="580"/>
      <c r="U16" s="570" t="s">
        <v>43</v>
      </c>
      <c r="V16" s="571"/>
      <c r="W16" s="572"/>
      <c r="X16" s="570" t="s">
        <v>44</v>
      </c>
      <c r="Y16" s="571"/>
      <c r="Z16" s="572"/>
      <c r="AA16" s="570" t="s">
        <v>45</v>
      </c>
      <c r="AB16" s="571"/>
      <c r="AC16" s="572"/>
      <c r="AD16" s="570" t="s">
        <v>44</v>
      </c>
      <c r="AE16" s="571"/>
      <c r="AF16" s="571"/>
      <c r="AG16" s="571"/>
      <c r="AH16" s="580"/>
      <c r="AI16" s="570" t="s">
        <v>45</v>
      </c>
      <c r="AJ16" s="571"/>
      <c r="AK16" s="571"/>
      <c r="AL16" s="571"/>
      <c r="AM16" s="580"/>
      <c r="AN16" s="570" t="s">
        <v>43</v>
      </c>
      <c r="AO16" s="571"/>
      <c r="AP16" s="571"/>
      <c r="AQ16" s="571"/>
      <c r="AR16" s="580"/>
      <c r="AS16" s="569"/>
      <c r="AT16" s="569"/>
      <c r="AU16" s="574"/>
      <c r="AV16" s="569"/>
    </row>
    <row r="17" spans="1:48" s="41" customFormat="1" ht="26.25" thickBot="1" x14ac:dyDescent="0.25">
      <c r="A17" s="162"/>
      <c r="B17" s="589" t="s">
        <v>391</v>
      </c>
      <c r="C17" s="590"/>
      <c r="D17" s="591"/>
      <c r="E17" s="595" t="s">
        <v>76</v>
      </c>
      <c r="F17" s="206" t="s">
        <v>351</v>
      </c>
      <c r="G17" s="207" t="s">
        <v>349</v>
      </c>
      <c r="H17" s="208" t="s">
        <v>350</v>
      </c>
      <c r="I17" s="209" t="s">
        <v>121</v>
      </c>
      <c r="J17" s="210" t="s">
        <v>54</v>
      </c>
      <c r="K17" s="206" t="s">
        <v>351</v>
      </c>
      <c r="L17" s="207" t="s">
        <v>349</v>
      </c>
      <c r="M17" s="208" t="s">
        <v>350</v>
      </c>
      <c r="N17" s="209" t="s">
        <v>121</v>
      </c>
      <c r="O17" s="210" t="s">
        <v>54</v>
      </c>
      <c r="P17" s="206" t="s">
        <v>351</v>
      </c>
      <c r="Q17" s="207" t="s">
        <v>349</v>
      </c>
      <c r="R17" s="208" t="s">
        <v>350</v>
      </c>
      <c r="S17" s="209" t="s">
        <v>121</v>
      </c>
      <c r="T17" s="210" t="s">
        <v>54</v>
      </c>
      <c r="U17" s="206" t="s">
        <v>351</v>
      </c>
      <c r="V17" s="207" t="s">
        <v>349</v>
      </c>
      <c r="W17" s="208" t="s">
        <v>350</v>
      </c>
      <c r="X17" s="206" t="s">
        <v>351</v>
      </c>
      <c r="Y17" s="207" t="s">
        <v>349</v>
      </c>
      <c r="Z17" s="208" t="s">
        <v>350</v>
      </c>
      <c r="AA17" s="206" t="s">
        <v>351</v>
      </c>
      <c r="AB17" s="207" t="s">
        <v>349</v>
      </c>
      <c r="AC17" s="208" t="s">
        <v>350</v>
      </c>
      <c r="AD17" s="206" t="s">
        <v>351</v>
      </c>
      <c r="AE17" s="207" t="s">
        <v>349</v>
      </c>
      <c r="AF17" s="208" t="s">
        <v>350</v>
      </c>
      <c r="AG17" s="209" t="s">
        <v>121</v>
      </c>
      <c r="AH17" s="210" t="s">
        <v>54</v>
      </c>
      <c r="AI17" s="206" t="s">
        <v>351</v>
      </c>
      <c r="AJ17" s="207" t="s">
        <v>349</v>
      </c>
      <c r="AK17" s="208" t="s">
        <v>350</v>
      </c>
      <c r="AL17" s="209" t="s">
        <v>121</v>
      </c>
      <c r="AM17" s="210" t="s">
        <v>54</v>
      </c>
      <c r="AN17" s="206" t="s">
        <v>351</v>
      </c>
      <c r="AO17" s="207" t="s">
        <v>349</v>
      </c>
      <c r="AP17" s="208" t="s">
        <v>350</v>
      </c>
      <c r="AQ17" s="209" t="s">
        <v>121</v>
      </c>
      <c r="AR17" s="480" t="s">
        <v>54</v>
      </c>
      <c r="AS17" s="206" t="s">
        <v>351</v>
      </c>
      <c r="AT17" s="206" t="s">
        <v>351</v>
      </c>
      <c r="AU17" s="206" t="s">
        <v>351</v>
      </c>
      <c r="AV17" s="211" t="s">
        <v>351</v>
      </c>
    </row>
    <row r="18" spans="1:48" s="162" customFormat="1" ht="13.7" customHeight="1" thickBot="1" x14ac:dyDescent="0.25">
      <c r="B18" s="592"/>
      <c r="C18" s="593"/>
      <c r="D18" s="594"/>
      <c r="E18" s="596"/>
      <c r="F18" s="212">
        <v>1</v>
      </c>
      <c r="G18" s="213">
        <v>2</v>
      </c>
      <c r="H18" s="213">
        <v>3</v>
      </c>
      <c r="I18" s="214">
        <v>4</v>
      </c>
      <c r="J18" s="215">
        <v>5</v>
      </c>
      <c r="K18" s="212">
        <v>6</v>
      </c>
      <c r="L18" s="213">
        <v>7</v>
      </c>
      <c r="M18" s="213">
        <v>8</v>
      </c>
      <c r="N18" s="214">
        <v>9</v>
      </c>
      <c r="O18" s="215">
        <v>10</v>
      </c>
      <c r="P18" s="212">
        <v>11</v>
      </c>
      <c r="Q18" s="213">
        <v>12</v>
      </c>
      <c r="R18" s="213">
        <v>13</v>
      </c>
      <c r="S18" s="214">
        <v>14</v>
      </c>
      <c r="T18" s="214">
        <v>15</v>
      </c>
      <c r="U18" s="212">
        <v>16</v>
      </c>
      <c r="V18" s="216">
        <v>17</v>
      </c>
      <c r="W18" s="217">
        <v>18</v>
      </c>
      <c r="X18" s="212">
        <v>19</v>
      </c>
      <c r="Y18" s="216">
        <v>20</v>
      </c>
      <c r="Z18" s="217">
        <v>21</v>
      </c>
      <c r="AA18" s="212">
        <v>22</v>
      </c>
      <c r="AB18" s="216">
        <v>23</v>
      </c>
      <c r="AC18" s="217">
        <v>24</v>
      </c>
      <c r="AD18" s="212">
        <v>25</v>
      </c>
      <c r="AE18" s="213">
        <v>26</v>
      </c>
      <c r="AF18" s="213">
        <v>27</v>
      </c>
      <c r="AG18" s="214">
        <v>28</v>
      </c>
      <c r="AH18" s="214">
        <v>29</v>
      </c>
      <c r="AI18" s="212">
        <v>30</v>
      </c>
      <c r="AJ18" s="213">
        <v>31</v>
      </c>
      <c r="AK18" s="213">
        <v>32</v>
      </c>
      <c r="AL18" s="214">
        <v>33</v>
      </c>
      <c r="AM18" s="215">
        <v>34</v>
      </c>
      <c r="AN18" s="212">
        <v>35</v>
      </c>
      <c r="AO18" s="213">
        <v>36</v>
      </c>
      <c r="AP18" s="213">
        <v>37</v>
      </c>
      <c r="AQ18" s="214">
        <v>38</v>
      </c>
      <c r="AR18" s="218">
        <v>39</v>
      </c>
      <c r="AS18" s="481">
        <v>40</v>
      </c>
      <c r="AT18" s="216">
        <v>41</v>
      </c>
      <c r="AU18" s="219">
        <v>42</v>
      </c>
      <c r="AV18" s="220">
        <v>43</v>
      </c>
    </row>
    <row r="19" spans="1:48" x14ac:dyDescent="0.2">
      <c r="B19" s="171" t="s">
        <v>1</v>
      </c>
      <c r="C19" s="172" t="s">
        <v>101</v>
      </c>
      <c r="D19" s="173"/>
      <c r="E19" s="356"/>
      <c r="F19" s="367"/>
      <c r="G19" s="390"/>
      <c r="H19" s="390"/>
      <c r="I19" s="391"/>
      <c r="J19" s="392"/>
      <c r="K19" s="367"/>
      <c r="L19" s="393"/>
      <c r="M19" s="393"/>
      <c r="N19" s="365"/>
      <c r="O19" s="366"/>
      <c r="P19" s="367"/>
      <c r="Q19" s="393"/>
      <c r="R19" s="393"/>
      <c r="S19" s="365"/>
      <c r="T19" s="368"/>
      <c r="U19" s="367"/>
      <c r="V19" s="370"/>
      <c r="W19" s="370"/>
      <c r="X19" s="367"/>
      <c r="Y19" s="370"/>
      <c r="Z19" s="370"/>
      <c r="AA19" s="367"/>
      <c r="AB19" s="370"/>
      <c r="AC19" s="370"/>
      <c r="AD19" s="394"/>
      <c r="AE19" s="393"/>
      <c r="AF19" s="393"/>
      <c r="AG19" s="365"/>
      <c r="AH19" s="368"/>
      <c r="AI19" s="394"/>
      <c r="AJ19" s="390"/>
      <c r="AK19" s="390"/>
      <c r="AL19" s="391"/>
      <c r="AM19" s="392"/>
      <c r="AN19" s="394"/>
      <c r="AO19" s="393"/>
      <c r="AP19" s="393"/>
      <c r="AQ19" s="365"/>
      <c r="AR19" s="368"/>
      <c r="AS19" s="395"/>
      <c r="AT19" s="396"/>
      <c r="AU19" s="397"/>
      <c r="AV19" s="398"/>
    </row>
    <row r="20" spans="1:48" x14ac:dyDescent="0.2">
      <c r="B20" s="174"/>
      <c r="C20" s="175">
        <v>1.1000000000000001</v>
      </c>
      <c r="D20" s="176" t="s">
        <v>128</v>
      </c>
      <c r="E20" s="177" t="s">
        <v>95</v>
      </c>
      <c r="F20" s="426">
        <f>'Pt 2 Premium and Claims'!F20+'Pt 2 Premium and Claims'!F21-'Pt 2 Premium and Claims'!F22-'Pt 2 Premium and Claims'!F28+'Pt 2 Premium and Claims'!F29</f>
        <v>0</v>
      </c>
      <c r="G20" s="141">
        <f>'Pt 2 Premium and Claims'!G20+'Pt 2 Premium and Claims'!G21-'Pt 2 Premium and Claims'!G22-'Pt 2 Premium and Claims'!G28+'Pt 2 Premium and Claims'!G29</f>
        <v>0</v>
      </c>
      <c r="H20" s="141">
        <f>'Pt 2 Premium and Claims'!H20+'Pt 2 Premium and Claims'!H21-'Pt 2 Premium and Claims'!H22-'Pt 2 Premium and Claims'!H28+'Pt 2 Premium and Claims'!H29</f>
        <v>0</v>
      </c>
      <c r="I20" s="141">
        <f>'Pt 2 Premium and Claims'!I20+'Pt 2 Premium and Claims'!I21-'Pt 2 Premium and Claims'!I22-'Pt 2 Premium and Claims'!I28+'Pt 2 Premium and Claims'!I29</f>
        <v>0</v>
      </c>
      <c r="J20" s="427">
        <f>'Pt 2 Premium and Claims'!J20+'Pt 2 Premium and Claims'!J21-'Pt 2 Premium and Claims'!J22-'Pt 2 Premium and Claims'!J28+'Pt 2 Premium and Claims'!J29</f>
        <v>0</v>
      </c>
      <c r="K20" s="426">
        <f>'Pt 2 Premium and Claims'!K20+'Pt 2 Premium and Claims'!K21-'Pt 2 Premium and Claims'!K22-'Pt 2 Premium and Claims'!K28+'Pt 2 Premium and Claims'!K29</f>
        <v>0</v>
      </c>
      <c r="L20" s="141">
        <f>'Pt 2 Premium and Claims'!L20+'Pt 2 Premium and Claims'!L21-'Pt 2 Premium and Claims'!L22-'Pt 2 Premium and Claims'!L28+'Pt 2 Premium and Claims'!L29</f>
        <v>0</v>
      </c>
      <c r="M20" s="141">
        <f>'Pt 2 Premium and Claims'!M20+'Pt 2 Premium and Claims'!M21-'Pt 2 Premium and Claims'!M22-'Pt 2 Premium and Claims'!M28+'Pt 2 Premium and Claims'!M29</f>
        <v>0</v>
      </c>
      <c r="N20" s="141">
        <f>'Pt 2 Premium and Claims'!N20+'Pt 2 Premium and Claims'!N21-'Pt 2 Premium and Claims'!N22-'Pt 2 Premium and Claims'!N28+'Pt 2 Premium and Claims'!N29</f>
        <v>0</v>
      </c>
      <c r="O20" s="427">
        <f>'Pt 2 Premium and Claims'!O20+'Pt 2 Premium and Claims'!O21-'Pt 2 Premium and Claims'!O22-'Pt 2 Premium and Claims'!O28+'Pt 2 Premium and Claims'!O29</f>
        <v>0</v>
      </c>
      <c r="P20" s="426">
        <f>'Pt 2 Premium and Claims'!P20+'Pt 2 Premium and Claims'!P21-'Pt 2 Premium and Claims'!P22-'Pt 2 Premium and Claims'!P28+'Pt 2 Premium and Claims'!P29</f>
        <v>0</v>
      </c>
      <c r="Q20" s="141">
        <f>'Pt 2 Premium and Claims'!Q20+'Pt 2 Premium and Claims'!Q21-'Pt 2 Premium and Claims'!Q22-'Pt 2 Premium and Claims'!Q28+'Pt 2 Premium and Claims'!Q29</f>
        <v>0</v>
      </c>
      <c r="R20" s="141">
        <f>'Pt 2 Premium and Claims'!R20+'Pt 2 Premium and Claims'!R21-'Pt 2 Premium and Claims'!R22-'Pt 2 Premium and Claims'!R28+'Pt 2 Premium and Claims'!R29</f>
        <v>0</v>
      </c>
      <c r="S20" s="141">
        <f>'Pt 2 Premium and Claims'!S20+'Pt 2 Premium and Claims'!S21-'Pt 2 Premium and Claims'!S22-'Pt 2 Premium and Claims'!S28+'Pt 2 Premium and Claims'!S29</f>
        <v>0</v>
      </c>
      <c r="T20" s="428">
        <f>'Pt 2 Premium and Claims'!T20+'Pt 2 Premium and Claims'!T21-'Pt 2 Premium and Claims'!T22-'Pt 2 Premium and Claims'!T28+'Pt 2 Premium and Claims'!T29</f>
        <v>0</v>
      </c>
      <c r="U20" s="426">
        <f>'Pt 2 Premium and Claims'!U20+'Pt 2 Premium and Claims'!U21-'Pt 2 Premium and Claims'!U22-'Pt 2 Premium and Claims'!U28+'Pt 2 Premium and Claims'!U29</f>
        <v>0</v>
      </c>
      <c r="V20" s="428">
        <f>'Pt 2 Premium and Claims'!V20+'Pt 2 Premium and Claims'!V21-'Pt 2 Premium and Claims'!V22-'Pt 2 Premium and Claims'!V28+'Pt 2 Premium and Claims'!V29</f>
        <v>0</v>
      </c>
      <c r="W20" s="428">
        <f>'Pt 2 Premium and Claims'!W20+'Pt 2 Premium and Claims'!W21-'Pt 2 Premium and Claims'!W22-'Pt 2 Premium and Claims'!W28+'Pt 2 Premium and Claims'!W29</f>
        <v>0</v>
      </c>
      <c r="X20" s="426">
        <f>'Pt 2 Premium and Claims'!X20+'Pt 2 Premium and Claims'!X21-'Pt 2 Premium and Claims'!X22-'Pt 2 Premium and Claims'!X28+'Pt 2 Premium and Claims'!X29</f>
        <v>0</v>
      </c>
      <c r="Y20" s="428">
        <f>'Pt 2 Premium and Claims'!Y20+'Pt 2 Premium and Claims'!Y21-'Pt 2 Premium and Claims'!Y22-'Pt 2 Premium and Claims'!Y28+'Pt 2 Premium and Claims'!Y29</f>
        <v>0</v>
      </c>
      <c r="Z20" s="428">
        <f>'Pt 2 Premium and Claims'!Z20+'Pt 2 Premium and Claims'!Z21-'Pt 2 Premium and Claims'!Z22-'Pt 2 Premium and Claims'!Z28+'Pt 2 Premium and Claims'!Z29</f>
        <v>0</v>
      </c>
      <c r="AA20" s="426">
        <f>'Pt 2 Premium and Claims'!AA20+'Pt 2 Premium and Claims'!AA21-'Pt 2 Premium and Claims'!AA22-'Pt 2 Premium and Claims'!AA28+'Pt 2 Premium and Claims'!AA29</f>
        <v>0</v>
      </c>
      <c r="AB20" s="428">
        <f>'Pt 2 Premium and Claims'!AB20+'Pt 2 Premium and Claims'!AB21-'Pt 2 Premium and Claims'!AB22-'Pt 2 Premium and Claims'!AB28+'Pt 2 Premium and Claims'!AB29</f>
        <v>0</v>
      </c>
      <c r="AC20" s="428">
        <f>'Pt 2 Premium and Claims'!AC20+'Pt 2 Premium and Claims'!AC21-'Pt 2 Premium and Claims'!AC22-'Pt 2 Premium and Claims'!AC28+'Pt 2 Premium and Claims'!AC29</f>
        <v>0</v>
      </c>
      <c r="AD20" s="426">
        <f>'Pt 2 Premium and Claims'!AD20+'Pt 2 Premium and Claims'!AD21-'Pt 2 Premium and Claims'!AD22-'Pt 2 Premium and Claims'!AD28+'Pt 2 Premium and Claims'!AD29</f>
        <v>0</v>
      </c>
      <c r="AE20" s="549">
        <f>'Pt 2 Premium and Claims'!AE20+'Pt 2 Premium and Claims'!AE21-'Pt 2 Premium and Claims'!AE22-'Pt 2 Premium and Claims'!AE28+'Pt 2 Premium and Claims'!AE29</f>
        <v>0</v>
      </c>
      <c r="AF20" s="549">
        <f>'Pt 2 Premium and Claims'!AF20+'Pt 2 Premium and Claims'!AF21-'Pt 2 Premium and Claims'!AF22-'Pt 2 Premium and Claims'!AF28+'Pt 2 Premium and Claims'!AF29</f>
        <v>0</v>
      </c>
      <c r="AG20" s="549">
        <f>'Pt 2 Premium and Claims'!AG20+'Pt 2 Premium and Claims'!AG21-'Pt 2 Premium and Claims'!AG22-'Pt 2 Premium and Claims'!AG28+'Pt 2 Premium and Claims'!AG29</f>
        <v>0</v>
      </c>
      <c r="AH20" s="550">
        <f>'Pt 2 Premium and Claims'!AH20+'Pt 2 Premium and Claims'!AH21-'Pt 2 Premium and Claims'!AH22-'Pt 2 Premium and Claims'!AH28+'Pt 2 Premium and Claims'!AH29</f>
        <v>0</v>
      </c>
      <c r="AI20" s="426">
        <f>'Pt 2 Premium and Claims'!AI20+'Pt 2 Premium and Claims'!AI21-'Pt 2 Premium and Claims'!AI22-'Pt 2 Premium and Claims'!AI28+'Pt 2 Premium and Claims'!AI29</f>
        <v>0</v>
      </c>
      <c r="AJ20" s="549">
        <f>'Pt 2 Premium and Claims'!AJ20+'Pt 2 Premium and Claims'!AJ21-'Pt 2 Premium and Claims'!AJ22-'Pt 2 Premium and Claims'!AJ28+'Pt 2 Premium and Claims'!AJ29</f>
        <v>0</v>
      </c>
      <c r="AK20" s="549">
        <f>'Pt 2 Premium and Claims'!AK20+'Pt 2 Premium and Claims'!AK21-'Pt 2 Premium and Claims'!AK22-'Pt 2 Premium and Claims'!AK28+'Pt 2 Premium and Claims'!AK29</f>
        <v>0</v>
      </c>
      <c r="AL20" s="549">
        <f>'Pt 2 Premium and Claims'!AL20+'Pt 2 Premium and Claims'!AL21-'Pt 2 Premium and Claims'!AL22-'Pt 2 Premium and Claims'!AL28+'Pt 2 Premium and Claims'!AL29</f>
        <v>0</v>
      </c>
      <c r="AM20" s="555">
        <f>'Pt 2 Premium and Claims'!AM20+'Pt 2 Premium and Claims'!AM21-'Pt 2 Premium and Claims'!AM22-'Pt 2 Premium and Claims'!AM28+'Pt 2 Premium and Claims'!AM29</f>
        <v>0</v>
      </c>
      <c r="AN20" s="426">
        <f>'Pt 2 Premium and Claims'!AN20+'Pt 2 Premium and Claims'!AN21-'Pt 2 Premium and Claims'!AN22-'Pt 2 Premium and Claims'!AN28+'Pt 2 Premium and Claims'!AN29</f>
        <v>0</v>
      </c>
      <c r="AO20" s="141">
        <f>'Pt 2 Premium and Claims'!AO20+'Pt 2 Premium and Claims'!AO21-'Pt 2 Premium and Claims'!AO22-'Pt 2 Premium and Claims'!AO28+'Pt 2 Premium and Claims'!AO29</f>
        <v>0</v>
      </c>
      <c r="AP20" s="141">
        <f>'Pt 2 Premium and Claims'!AP20+'Pt 2 Premium and Claims'!AP21-'Pt 2 Premium and Claims'!AP22-'Pt 2 Premium and Claims'!AP28+'Pt 2 Premium and Claims'!AP29</f>
        <v>0</v>
      </c>
      <c r="AQ20" s="141">
        <f>'Pt 2 Premium and Claims'!AQ20+'Pt 2 Premium and Claims'!AQ21-'Pt 2 Premium and Claims'!AQ22-'Pt 2 Premium and Claims'!AQ28+'Pt 2 Premium and Claims'!AQ29</f>
        <v>0</v>
      </c>
      <c r="AR20" s="428">
        <f>'Pt 2 Premium and Claims'!AR20+'Pt 2 Premium and Claims'!AR21-'Pt 2 Premium and Claims'!AR22-'Pt 2 Premium and Claims'!AR28+'Pt 2 Premium and Claims'!AR29</f>
        <v>0</v>
      </c>
      <c r="AS20" s="429">
        <f>'Pt 2 Premium and Claims'!AS20+'Pt 2 Premium and Claims'!AS21-'Pt 2 Premium and Claims'!AS22-'Pt 2 Premium and Claims'!AS28+'Pt 2 Premium and Claims'!AS29</f>
        <v>0</v>
      </c>
      <c r="AT20" s="430">
        <f>'Pt 2 Premium and Claims'!AT20+'Pt 2 Premium and Claims'!AT21-'Pt 2 Premium and Claims'!AT22-'Pt 2 Premium and Claims'!AT28+'Pt 2 Premium and Claims'!AT29</f>
        <v>0</v>
      </c>
      <c r="AU20" s="431">
        <f>'Pt 2 Premium and Claims'!AU20+'Pt 2 Premium and Claims'!AU21-'Pt 2 Premium and Claims'!AU22-'Pt 2 Premium and Claims'!AU28+'Pt 2 Premium and Claims'!AU29</f>
        <v>0</v>
      </c>
      <c r="AV20" s="221"/>
    </row>
    <row r="21" spans="1:48" x14ac:dyDescent="0.2">
      <c r="B21" s="174"/>
      <c r="C21" s="175">
        <v>1.2</v>
      </c>
      <c r="D21" s="178" t="s">
        <v>161</v>
      </c>
      <c r="E21" s="177" t="s">
        <v>23</v>
      </c>
      <c r="F21" s="47"/>
      <c r="G21" s="48"/>
      <c r="H21" s="48"/>
      <c r="I21" s="222"/>
      <c r="J21" s="91"/>
      <c r="K21" s="47"/>
      <c r="L21" s="48"/>
      <c r="M21" s="48"/>
      <c r="N21" s="48"/>
      <c r="O21" s="79"/>
      <c r="P21" s="47"/>
      <c r="Q21" s="48"/>
      <c r="R21" s="48"/>
      <c r="S21" s="48"/>
      <c r="T21" s="74"/>
      <c r="U21" s="47"/>
      <c r="V21" s="74"/>
      <c r="W21" s="74"/>
      <c r="X21" s="47"/>
      <c r="Y21" s="74"/>
      <c r="Z21" s="74"/>
      <c r="AA21" s="47"/>
      <c r="AB21" s="74"/>
      <c r="AC21" s="74"/>
      <c r="AD21" s="47"/>
      <c r="AE21" s="549"/>
      <c r="AF21" s="549"/>
      <c r="AG21" s="549"/>
      <c r="AH21" s="550"/>
      <c r="AI21" s="47"/>
      <c r="AJ21" s="549"/>
      <c r="AK21" s="549"/>
      <c r="AL21" s="549"/>
      <c r="AM21" s="555"/>
      <c r="AN21" s="47"/>
      <c r="AO21" s="48"/>
      <c r="AP21" s="48"/>
      <c r="AQ21" s="48"/>
      <c r="AR21" s="74"/>
      <c r="AS21" s="56"/>
      <c r="AT21" s="76"/>
      <c r="AU21" s="50"/>
      <c r="AV21" s="223"/>
    </row>
    <row r="22" spans="1:48" x14ac:dyDescent="0.2">
      <c r="B22" s="174"/>
      <c r="C22" s="175">
        <v>1.3</v>
      </c>
      <c r="D22" s="178" t="s">
        <v>162</v>
      </c>
      <c r="E22" s="177" t="s">
        <v>24</v>
      </c>
      <c r="F22" s="47"/>
      <c r="G22" s="48"/>
      <c r="H22" s="48"/>
      <c r="I22" s="48"/>
      <c r="J22" s="79"/>
      <c r="K22" s="47"/>
      <c r="L22" s="48"/>
      <c r="M22" s="48"/>
      <c r="N22" s="48"/>
      <c r="O22" s="79"/>
      <c r="P22" s="47"/>
      <c r="Q22" s="48"/>
      <c r="R22" s="48"/>
      <c r="S22" s="48"/>
      <c r="T22" s="74"/>
      <c r="U22" s="47"/>
      <c r="V22" s="74"/>
      <c r="W22" s="74"/>
      <c r="X22" s="47"/>
      <c r="Y22" s="74"/>
      <c r="Z22" s="74"/>
      <c r="AA22" s="47"/>
      <c r="AB22" s="74"/>
      <c r="AC22" s="74"/>
      <c r="AD22" s="47"/>
      <c r="AE22" s="549"/>
      <c r="AF22" s="549"/>
      <c r="AG22" s="549"/>
      <c r="AH22" s="550"/>
      <c r="AI22" s="47"/>
      <c r="AJ22" s="549"/>
      <c r="AK22" s="549"/>
      <c r="AL22" s="549"/>
      <c r="AM22" s="555"/>
      <c r="AN22" s="47"/>
      <c r="AO22" s="48"/>
      <c r="AP22" s="48"/>
      <c r="AQ22" s="48"/>
      <c r="AR22" s="74"/>
      <c r="AS22" s="56"/>
      <c r="AT22" s="76"/>
      <c r="AU22" s="50"/>
      <c r="AV22" s="223"/>
    </row>
    <row r="23" spans="1:48" ht="25.5" x14ac:dyDescent="0.2">
      <c r="B23" s="174"/>
      <c r="C23" s="175">
        <v>1.4</v>
      </c>
      <c r="D23" s="176" t="s">
        <v>194</v>
      </c>
      <c r="E23" s="177" t="s">
        <v>105</v>
      </c>
      <c r="F23" s="47"/>
      <c r="G23" s="224"/>
      <c r="H23" s="224"/>
      <c r="I23" s="224"/>
      <c r="J23" s="225"/>
      <c r="K23" s="47"/>
      <c r="L23" s="224"/>
      <c r="M23" s="224"/>
      <c r="N23" s="224"/>
      <c r="O23" s="225"/>
      <c r="P23" s="47"/>
      <c r="Q23" s="224"/>
      <c r="R23" s="224"/>
      <c r="S23" s="224"/>
      <c r="T23" s="226"/>
      <c r="U23" s="47"/>
      <c r="V23" s="226"/>
      <c r="W23" s="226"/>
      <c r="X23" s="47"/>
      <c r="Y23" s="226"/>
      <c r="Z23" s="226"/>
      <c r="AA23" s="47"/>
      <c r="AB23" s="226"/>
      <c r="AC23" s="226"/>
      <c r="AD23" s="47"/>
      <c r="AE23" s="224"/>
      <c r="AF23" s="224"/>
      <c r="AG23" s="224"/>
      <c r="AH23" s="226"/>
      <c r="AI23" s="47"/>
      <c r="AJ23" s="224"/>
      <c r="AK23" s="224"/>
      <c r="AL23" s="224"/>
      <c r="AM23" s="225"/>
      <c r="AN23" s="47"/>
      <c r="AO23" s="224"/>
      <c r="AP23" s="224"/>
      <c r="AQ23" s="224"/>
      <c r="AR23" s="226"/>
      <c r="AS23" s="81"/>
      <c r="AT23" s="53"/>
      <c r="AU23" s="52"/>
      <c r="AV23" s="223"/>
    </row>
    <row r="24" spans="1:48" x14ac:dyDescent="0.2">
      <c r="B24" s="174"/>
      <c r="C24" s="175">
        <v>1.5</v>
      </c>
      <c r="D24" s="176" t="s">
        <v>195</v>
      </c>
      <c r="E24" s="177" t="s">
        <v>106</v>
      </c>
      <c r="F24" s="47"/>
      <c r="G24" s="224"/>
      <c r="H24" s="224"/>
      <c r="I24" s="224"/>
      <c r="J24" s="225"/>
      <c r="K24" s="47"/>
      <c r="L24" s="224"/>
      <c r="M24" s="224"/>
      <c r="N24" s="224"/>
      <c r="O24" s="225"/>
      <c r="P24" s="47"/>
      <c r="Q24" s="224"/>
      <c r="R24" s="224"/>
      <c r="S24" s="224"/>
      <c r="T24" s="226"/>
      <c r="U24" s="47"/>
      <c r="V24" s="226"/>
      <c r="W24" s="226"/>
      <c r="X24" s="47"/>
      <c r="Y24" s="226"/>
      <c r="Z24" s="226"/>
      <c r="AA24" s="47"/>
      <c r="AB24" s="226"/>
      <c r="AC24" s="226"/>
      <c r="AD24" s="47"/>
      <c r="AE24" s="224"/>
      <c r="AF24" s="224"/>
      <c r="AG24" s="224"/>
      <c r="AH24" s="226"/>
      <c r="AI24" s="47"/>
      <c r="AJ24" s="224"/>
      <c r="AK24" s="224"/>
      <c r="AL24" s="224"/>
      <c r="AM24" s="225"/>
      <c r="AN24" s="47"/>
      <c r="AO24" s="224"/>
      <c r="AP24" s="224"/>
      <c r="AQ24" s="224"/>
      <c r="AR24" s="226"/>
      <c r="AS24" s="81"/>
      <c r="AT24" s="53"/>
      <c r="AU24" s="52"/>
      <c r="AV24" s="223"/>
    </row>
    <row r="25" spans="1:48" x14ac:dyDescent="0.2">
      <c r="B25" s="174"/>
      <c r="C25" s="175">
        <v>1.6</v>
      </c>
      <c r="D25" s="176" t="s">
        <v>107</v>
      </c>
      <c r="E25" s="177" t="s">
        <v>102</v>
      </c>
      <c r="F25" s="47"/>
      <c r="G25" s="224"/>
      <c r="H25" s="224"/>
      <c r="I25" s="224"/>
      <c r="J25" s="225"/>
      <c r="K25" s="47"/>
      <c r="L25" s="224"/>
      <c r="M25" s="224"/>
      <c r="N25" s="224"/>
      <c r="O25" s="225"/>
      <c r="P25" s="47"/>
      <c r="Q25" s="224"/>
      <c r="R25" s="224"/>
      <c r="S25" s="224"/>
      <c r="T25" s="226"/>
      <c r="U25" s="47"/>
      <c r="V25" s="226"/>
      <c r="W25" s="226"/>
      <c r="X25" s="47"/>
      <c r="Y25" s="226"/>
      <c r="Z25" s="226"/>
      <c r="AA25" s="47"/>
      <c r="AB25" s="226"/>
      <c r="AC25" s="226"/>
      <c r="AD25" s="47"/>
      <c r="AE25" s="224"/>
      <c r="AF25" s="224"/>
      <c r="AG25" s="224"/>
      <c r="AH25" s="226"/>
      <c r="AI25" s="47"/>
      <c r="AJ25" s="224"/>
      <c r="AK25" s="224"/>
      <c r="AL25" s="224"/>
      <c r="AM25" s="225"/>
      <c r="AN25" s="47"/>
      <c r="AO25" s="224"/>
      <c r="AP25" s="224"/>
      <c r="AQ25" s="224"/>
      <c r="AR25" s="226"/>
      <c r="AS25" s="81"/>
      <c r="AT25" s="53"/>
      <c r="AU25" s="52"/>
      <c r="AV25" s="223"/>
    </row>
    <row r="26" spans="1:48" s="8" customFormat="1" x14ac:dyDescent="0.2">
      <c r="A26" s="162"/>
      <c r="B26" s="388"/>
      <c r="C26" s="389"/>
      <c r="D26" s="384"/>
      <c r="E26" s="360"/>
      <c r="F26" s="377"/>
      <c r="G26" s="378"/>
      <c r="H26" s="378"/>
      <c r="I26" s="378"/>
      <c r="J26" s="379"/>
      <c r="K26" s="377"/>
      <c r="L26" s="378"/>
      <c r="M26" s="378"/>
      <c r="N26" s="378"/>
      <c r="O26" s="379"/>
      <c r="P26" s="377"/>
      <c r="Q26" s="378"/>
      <c r="R26" s="378"/>
      <c r="S26" s="378"/>
      <c r="T26" s="380"/>
      <c r="U26" s="377"/>
      <c r="V26" s="380"/>
      <c r="W26" s="380"/>
      <c r="X26" s="377"/>
      <c r="Y26" s="380"/>
      <c r="Z26" s="380"/>
      <c r="AA26" s="377"/>
      <c r="AB26" s="380"/>
      <c r="AC26" s="380"/>
      <c r="AD26" s="377"/>
      <c r="AE26" s="378"/>
      <c r="AF26" s="378"/>
      <c r="AG26" s="378"/>
      <c r="AH26" s="380"/>
      <c r="AI26" s="377"/>
      <c r="AJ26" s="378"/>
      <c r="AK26" s="378"/>
      <c r="AL26" s="378"/>
      <c r="AM26" s="379"/>
      <c r="AN26" s="377"/>
      <c r="AO26" s="378"/>
      <c r="AP26" s="378"/>
      <c r="AQ26" s="378"/>
      <c r="AR26" s="380"/>
      <c r="AS26" s="385"/>
      <c r="AT26" s="386"/>
      <c r="AU26" s="326"/>
      <c r="AV26" s="381"/>
    </row>
    <row r="27" spans="1:48" s="8" customFormat="1" x14ac:dyDescent="0.2">
      <c r="A27" s="162"/>
      <c r="B27" s="171" t="s">
        <v>2</v>
      </c>
      <c r="C27" s="172" t="s">
        <v>9</v>
      </c>
      <c r="D27" s="179"/>
      <c r="E27" s="361"/>
      <c r="F27" s="367"/>
      <c r="G27" s="365"/>
      <c r="H27" s="365"/>
      <c r="I27" s="365"/>
      <c r="J27" s="366"/>
      <c r="K27" s="367"/>
      <c r="L27" s="365"/>
      <c r="M27" s="365"/>
      <c r="N27" s="365"/>
      <c r="O27" s="366"/>
      <c r="P27" s="367"/>
      <c r="Q27" s="365"/>
      <c r="R27" s="365"/>
      <c r="S27" s="365"/>
      <c r="T27" s="368"/>
      <c r="U27" s="367"/>
      <c r="V27" s="368"/>
      <c r="W27" s="368"/>
      <c r="X27" s="367"/>
      <c r="Y27" s="368"/>
      <c r="Z27" s="368"/>
      <c r="AA27" s="367"/>
      <c r="AB27" s="368"/>
      <c r="AC27" s="368"/>
      <c r="AD27" s="367"/>
      <c r="AE27" s="365"/>
      <c r="AF27" s="365"/>
      <c r="AG27" s="365"/>
      <c r="AH27" s="368"/>
      <c r="AI27" s="367"/>
      <c r="AJ27" s="365"/>
      <c r="AK27" s="365"/>
      <c r="AL27" s="365"/>
      <c r="AM27" s="366"/>
      <c r="AN27" s="367"/>
      <c r="AO27" s="365"/>
      <c r="AP27" s="365"/>
      <c r="AQ27" s="365"/>
      <c r="AR27" s="368"/>
      <c r="AS27" s="369"/>
      <c r="AT27" s="370"/>
      <c r="AU27" s="335"/>
      <c r="AV27" s="371"/>
    </row>
    <row r="28" spans="1:48" s="8" customFormat="1" x14ac:dyDescent="0.2">
      <c r="A28" s="162"/>
      <c r="B28" s="180"/>
      <c r="C28" s="181">
        <v>2.1</v>
      </c>
      <c r="D28" s="176" t="s">
        <v>334</v>
      </c>
      <c r="E28" s="175" t="s">
        <v>130</v>
      </c>
      <c r="F28" s="432">
        <f>'Pt 2 Premium and Claims'!F66</f>
        <v>0</v>
      </c>
      <c r="G28" s="433">
        <f>'Pt 2 Premium and Claims'!G66</f>
        <v>0</v>
      </c>
      <c r="H28" s="433">
        <f>'Pt 2 Premium and Claims'!H66</f>
        <v>0</v>
      </c>
      <c r="I28" s="433">
        <f>'Pt 2 Premium and Claims'!I66</f>
        <v>0</v>
      </c>
      <c r="J28" s="434">
        <f>'Pt 2 Premium and Claims'!J66</f>
        <v>0</v>
      </c>
      <c r="K28" s="432">
        <f>'Pt 2 Premium and Claims'!K66</f>
        <v>0</v>
      </c>
      <c r="L28" s="433">
        <f>'Pt 2 Premium and Claims'!L66</f>
        <v>0</v>
      </c>
      <c r="M28" s="433">
        <f>'Pt 2 Premium and Claims'!M66</f>
        <v>0</v>
      </c>
      <c r="N28" s="433">
        <f>'Pt 2 Premium and Claims'!N66</f>
        <v>0</v>
      </c>
      <c r="O28" s="434">
        <f>'Pt 2 Premium and Claims'!O66</f>
        <v>0</v>
      </c>
      <c r="P28" s="432">
        <f>'Pt 2 Premium and Claims'!P66</f>
        <v>0</v>
      </c>
      <c r="Q28" s="433">
        <f>'Pt 2 Premium and Claims'!Q66</f>
        <v>0</v>
      </c>
      <c r="R28" s="433">
        <f>'Pt 2 Premium and Claims'!R66</f>
        <v>0</v>
      </c>
      <c r="S28" s="433">
        <f>'Pt 2 Premium and Claims'!S66</f>
        <v>0</v>
      </c>
      <c r="T28" s="435">
        <f>'Pt 2 Premium and Claims'!T66</f>
        <v>0</v>
      </c>
      <c r="U28" s="432">
        <f>'Pt 2 Premium and Claims'!U66</f>
        <v>0</v>
      </c>
      <c r="V28" s="435">
        <f>'Pt 2 Premium and Claims'!V66</f>
        <v>0</v>
      </c>
      <c r="W28" s="434">
        <f>'Pt 2 Premium and Claims'!W66</f>
        <v>0</v>
      </c>
      <c r="X28" s="432">
        <f>'Pt 2 Premium and Claims'!X66</f>
        <v>0</v>
      </c>
      <c r="Y28" s="435">
        <f>'Pt 2 Premium and Claims'!Y66</f>
        <v>0</v>
      </c>
      <c r="Z28" s="434">
        <f>'Pt 2 Premium and Claims'!Z66</f>
        <v>0</v>
      </c>
      <c r="AA28" s="432">
        <f>'Pt 2 Premium and Claims'!AA66</f>
        <v>0</v>
      </c>
      <c r="AB28" s="435">
        <f>'Pt 2 Premium and Claims'!AB66</f>
        <v>0</v>
      </c>
      <c r="AC28" s="434">
        <f>'Pt 2 Premium and Claims'!AC66</f>
        <v>0</v>
      </c>
      <c r="AD28" s="432">
        <f>'Pt 2 Premium and Claims'!AD66</f>
        <v>0</v>
      </c>
      <c r="AE28" s="551">
        <f>'Pt 2 Premium and Claims'!AE66</f>
        <v>0</v>
      </c>
      <c r="AF28" s="551">
        <f>'Pt 2 Premium and Claims'!AF66</f>
        <v>0</v>
      </c>
      <c r="AG28" s="551">
        <f>'Pt 2 Premium and Claims'!AG66</f>
        <v>0</v>
      </c>
      <c r="AH28" s="552">
        <f>'Pt 2 Premium and Claims'!AH66</f>
        <v>0</v>
      </c>
      <c r="AI28" s="432">
        <f>'Pt 2 Premium and Claims'!AI66</f>
        <v>0</v>
      </c>
      <c r="AJ28" s="551">
        <f>'Pt 2 Premium and Claims'!AJ66</f>
        <v>0</v>
      </c>
      <c r="AK28" s="551">
        <f>'Pt 2 Premium and Claims'!AK66</f>
        <v>0</v>
      </c>
      <c r="AL28" s="551">
        <f>'Pt 2 Premium and Claims'!AL66</f>
        <v>0</v>
      </c>
      <c r="AM28" s="556">
        <f>'Pt 2 Premium and Claims'!AM66</f>
        <v>0</v>
      </c>
      <c r="AN28" s="432">
        <f>'Pt 2 Premium and Claims'!AN66</f>
        <v>0</v>
      </c>
      <c r="AO28" s="433">
        <f>'Pt 2 Premium and Claims'!AO66</f>
        <v>0</v>
      </c>
      <c r="AP28" s="433">
        <f>'Pt 2 Premium and Claims'!AP66</f>
        <v>0</v>
      </c>
      <c r="AQ28" s="433">
        <f>'Pt 2 Premium and Claims'!AQ66</f>
        <v>0</v>
      </c>
      <c r="AR28" s="435">
        <f>'Pt 2 Premium and Claims'!AR66</f>
        <v>0</v>
      </c>
      <c r="AS28" s="436">
        <f>'Pt 2 Premium and Claims'!AS66</f>
        <v>0</v>
      </c>
      <c r="AT28" s="437">
        <f>'Pt 2 Premium and Claims'!AT66</f>
        <v>0</v>
      </c>
      <c r="AU28" s="438">
        <f>'Pt 2 Premium and Claims'!AU66</f>
        <v>0</v>
      </c>
      <c r="AV28" s="223"/>
    </row>
    <row r="29" spans="1:48" ht="25.5" x14ac:dyDescent="0.2">
      <c r="B29" s="174"/>
      <c r="C29" s="181">
        <v>2.2000000000000002</v>
      </c>
      <c r="D29" s="176" t="s">
        <v>278</v>
      </c>
      <c r="E29" s="177" t="s">
        <v>55</v>
      </c>
      <c r="F29" s="92"/>
      <c r="G29" s="48"/>
      <c r="H29" s="48"/>
      <c r="I29" s="224"/>
      <c r="J29" s="225"/>
      <c r="K29" s="47"/>
      <c r="L29" s="48"/>
      <c r="M29" s="48"/>
      <c r="N29" s="224"/>
      <c r="O29" s="225"/>
      <c r="P29" s="47"/>
      <c r="Q29" s="48"/>
      <c r="R29" s="48"/>
      <c r="S29" s="224"/>
      <c r="T29" s="226"/>
      <c r="U29" s="47"/>
      <c r="V29" s="74"/>
      <c r="W29" s="74"/>
      <c r="X29" s="47"/>
      <c r="Y29" s="74"/>
      <c r="Z29" s="74"/>
      <c r="AA29" s="47"/>
      <c r="AB29" s="74"/>
      <c r="AC29" s="74"/>
      <c r="AD29" s="47"/>
      <c r="AE29" s="549"/>
      <c r="AF29" s="549"/>
      <c r="AG29" s="224"/>
      <c r="AH29" s="226"/>
      <c r="AI29" s="47"/>
      <c r="AJ29" s="549"/>
      <c r="AK29" s="549"/>
      <c r="AL29" s="224"/>
      <c r="AM29" s="225"/>
      <c r="AN29" s="47"/>
      <c r="AO29" s="48"/>
      <c r="AP29" s="48"/>
      <c r="AQ29" s="224"/>
      <c r="AR29" s="226"/>
      <c r="AS29" s="56"/>
      <c r="AT29" s="76"/>
      <c r="AU29" s="50"/>
      <c r="AV29" s="223"/>
    </row>
    <row r="30" spans="1:48" ht="25.5" x14ac:dyDescent="0.2">
      <c r="B30" s="174"/>
      <c r="C30" s="181">
        <v>2.2999999999999998</v>
      </c>
      <c r="D30" s="176" t="s">
        <v>279</v>
      </c>
      <c r="E30" s="177" t="s">
        <v>16</v>
      </c>
      <c r="F30" s="92"/>
      <c r="G30" s="48"/>
      <c r="H30" s="48"/>
      <c r="I30" s="224"/>
      <c r="J30" s="225"/>
      <c r="K30" s="47"/>
      <c r="L30" s="48"/>
      <c r="M30" s="48"/>
      <c r="N30" s="224"/>
      <c r="O30" s="225"/>
      <c r="P30" s="47"/>
      <c r="Q30" s="48"/>
      <c r="R30" s="48"/>
      <c r="S30" s="224"/>
      <c r="T30" s="226"/>
      <c r="U30" s="47"/>
      <c r="V30" s="74"/>
      <c r="W30" s="74"/>
      <c r="X30" s="47"/>
      <c r="Y30" s="74"/>
      <c r="Z30" s="74"/>
      <c r="AA30" s="47"/>
      <c r="AB30" s="74"/>
      <c r="AC30" s="74"/>
      <c r="AD30" s="47"/>
      <c r="AE30" s="549"/>
      <c r="AF30" s="549"/>
      <c r="AG30" s="224"/>
      <c r="AH30" s="226"/>
      <c r="AI30" s="47"/>
      <c r="AJ30" s="549"/>
      <c r="AK30" s="549"/>
      <c r="AL30" s="224"/>
      <c r="AM30" s="225"/>
      <c r="AN30" s="47"/>
      <c r="AO30" s="48"/>
      <c r="AP30" s="48"/>
      <c r="AQ30" s="224"/>
      <c r="AR30" s="226"/>
      <c r="AS30" s="56"/>
      <c r="AT30" s="76"/>
      <c r="AU30" s="50"/>
      <c r="AV30" s="223"/>
    </row>
    <row r="31" spans="1:48" ht="25.5" x14ac:dyDescent="0.2">
      <c r="B31" s="174"/>
      <c r="C31" s="181">
        <v>2.4</v>
      </c>
      <c r="D31" s="176" t="s">
        <v>280</v>
      </c>
      <c r="E31" s="177" t="s">
        <v>17</v>
      </c>
      <c r="F31" s="92"/>
      <c r="G31" s="48"/>
      <c r="H31" s="48"/>
      <c r="I31" s="224"/>
      <c r="J31" s="225"/>
      <c r="K31" s="47"/>
      <c r="L31" s="48"/>
      <c r="M31" s="48"/>
      <c r="N31" s="224"/>
      <c r="O31" s="225"/>
      <c r="P31" s="47"/>
      <c r="Q31" s="48"/>
      <c r="R31" s="48"/>
      <c r="S31" s="224"/>
      <c r="T31" s="226"/>
      <c r="U31" s="47"/>
      <c r="V31" s="74"/>
      <c r="W31" s="74"/>
      <c r="X31" s="47"/>
      <c r="Y31" s="74"/>
      <c r="Z31" s="74"/>
      <c r="AA31" s="47"/>
      <c r="AB31" s="74"/>
      <c r="AC31" s="74"/>
      <c r="AD31" s="47"/>
      <c r="AE31" s="549"/>
      <c r="AF31" s="549"/>
      <c r="AG31" s="224"/>
      <c r="AH31" s="226"/>
      <c r="AI31" s="47"/>
      <c r="AJ31" s="549"/>
      <c r="AK31" s="549"/>
      <c r="AL31" s="224"/>
      <c r="AM31" s="225"/>
      <c r="AN31" s="47"/>
      <c r="AO31" s="48"/>
      <c r="AP31" s="48"/>
      <c r="AQ31" s="224"/>
      <c r="AR31" s="226"/>
      <c r="AS31" s="56"/>
      <c r="AT31" s="76"/>
      <c r="AU31" s="50"/>
      <c r="AV31" s="223"/>
    </row>
    <row r="32" spans="1:48" x14ac:dyDescent="0.2">
      <c r="B32" s="174"/>
      <c r="C32" s="181">
        <v>2.5</v>
      </c>
      <c r="D32" s="176" t="s">
        <v>196</v>
      </c>
      <c r="E32" s="177" t="s">
        <v>110</v>
      </c>
      <c r="F32" s="92"/>
      <c r="G32" s="224"/>
      <c r="H32" s="224"/>
      <c r="I32" s="224"/>
      <c r="J32" s="225"/>
      <c r="K32" s="47"/>
      <c r="L32" s="224"/>
      <c r="M32" s="224"/>
      <c r="N32" s="224"/>
      <c r="O32" s="225"/>
      <c r="P32" s="47"/>
      <c r="Q32" s="224"/>
      <c r="R32" s="224"/>
      <c r="S32" s="224"/>
      <c r="T32" s="226"/>
      <c r="U32" s="47"/>
      <c r="V32" s="226"/>
      <c r="W32" s="226"/>
      <c r="X32" s="47"/>
      <c r="Y32" s="226"/>
      <c r="Z32" s="226"/>
      <c r="AA32" s="47"/>
      <c r="AB32" s="226"/>
      <c r="AC32" s="226"/>
      <c r="AD32" s="47"/>
      <c r="AE32" s="224"/>
      <c r="AF32" s="224"/>
      <c r="AG32" s="224"/>
      <c r="AH32" s="226"/>
      <c r="AI32" s="47"/>
      <c r="AJ32" s="224"/>
      <c r="AK32" s="224"/>
      <c r="AL32" s="224"/>
      <c r="AM32" s="225"/>
      <c r="AN32" s="47"/>
      <c r="AO32" s="224"/>
      <c r="AP32" s="224"/>
      <c r="AQ32" s="224"/>
      <c r="AR32" s="226"/>
      <c r="AS32" s="56"/>
      <c r="AT32" s="76"/>
      <c r="AU32" s="50"/>
      <c r="AV32" s="223"/>
    </row>
    <row r="33" spans="1:48" x14ac:dyDescent="0.2">
      <c r="B33" s="174"/>
      <c r="C33" s="181">
        <v>2.6</v>
      </c>
      <c r="D33" s="176" t="s">
        <v>135</v>
      </c>
      <c r="E33" s="177" t="s">
        <v>111</v>
      </c>
      <c r="F33" s="92"/>
      <c r="G33" s="224"/>
      <c r="H33" s="224"/>
      <c r="I33" s="224"/>
      <c r="J33" s="225"/>
      <c r="K33" s="47"/>
      <c r="L33" s="224"/>
      <c r="M33" s="224"/>
      <c r="N33" s="224"/>
      <c r="O33" s="225"/>
      <c r="P33" s="47"/>
      <c r="Q33" s="224"/>
      <c r="R33" s="224"/>
      <c r="S33" s="224"/>
      <c r="T33" s="226"/>
      <c r="U33" s="47"/>
      <c r="V33" s="226"/>
      <c r="W33" s="226"/>
      <c r="X33" s="47"/>
      <c r="Y33" s="226"/>
      <c r="Z33" s="226"/>
      <c r="AA33" s="47"/>
      <c r="AB33" s="226"/>
      <c r="AC33" s="226"/>
      <c r="AD33" s="47"/>
      <c r="AE33" s="224"/>
      <c r="AF33" s="224"/>
      <c r="AG33" s="224"/>
      <c r="AH33" s="226"/>
      <c r="AI33" s="47"/>
      <c r="AJ33" s="224"/>
      <c r="AK33" s="224"/>
      <c r="AL33" s="224"/>
      <c r="AM33" s="225"/>
      <c r="AN33" s="47"/>
      <c r="AO33" s="224"/>
      <c r="AP33" s="224"/>
      <c r="AQ33" s="224"/>
      <c r="AR33" s="226"/>
      <c r="AS33" s="56"/>
      <c r="AT33" s="76"/>
      <c r="AU33" s="50"/>
      <c r="AV33" s="223"/>
    </row>
    <row r="34" spans="1:48" x14ac:dyDescent="0.2">
      <c r="B34" s="174"/>
      <c r="C34" s="181">
        <v>2.7</v>
      </c>
      <c r="D34" s="176" t="s">
        <v>108</v>
      </c>
      <c r="E34" s="177" t="s">
        <v>112</v>
      </c>
      <c r="F34" s="92"/>
      <c r="G34" s="224"/>
      <c r="H34" s="224"/>
      <c r="I34" s="224"/>
      <c r="J34" s="225"/>
      <c r="K34" s="47"/>
      <c r="L34" s="224"/>
      <c r="M34" s="224"/>
      <c r="N34" s="224"/>
      <c r="O34" s="225"/>
      <c r="P34" s="47"/>
      <c r="Q34" s="224"/>
      <c r="R34" s="224"/>
      <c r="S34" s="224"/>
      <c r="T34" s="226"/>
      <c r="U34" s="47"/>
      <c r="V34" s="226"/>
      <c r="W34" s="226"/>
      <c r="X34" s="47"/>
      <c r="Y34" s="226"/>
      <c r="Z34" s="226"/>
      <c r="AA34" s="47"/>
      <c r="AB34" s="226"/>
      <c r="AC34" s="226"/>
      <c r="AD34" s="47"/>
      <c r="AE34" s="224"/>
      <c r="AF34" s="224"/>
      <c r="AG34" s="224"/>
      <c r="AH34" s="226"/>
      <c r="AI34" s="47"/>
      <c r="AJ34" s="224"/>
      <c r="AK34" s="224"/>
      <c r="AL34" s="224"/>
      <c r="AM34" s="225"/>
      <c r="AN34" s="47"/>
      <c r="AO34" s="224"/>
      <c r="AP34" s="224"/>
      <c r="AQ34" s="224"/>
      <c r="AR34" s="226"/>
      <c r="AS34" s="56"/>
      <c r="AT34" s="76"/>
      <c r="AU34" s="50"/>
      <c r="AV34" s="223"/>
    </row>
    <row r="35" spans="1:48" x14ac:dyDescent="0.2">
      <c r="B35" s="174"/>
      <c r="C35" s="181">
        <v>2.8</v>
      </c>
      <c r="D35" s="176" t="s">
        <v>337</v>
      </c>
      <c r="E35" s="177" t="s">
        <v>113</v>
      </c>
      <c r="F35" s="92"/>
      <c r="G35" s="224"/>
      <c r="H35" s="224"/>
      <c r="I35" s="224"/>
      <c r="J35" s="225"/>
      <c r="K35" s="47"/>
      <c r="L35" s="224"/>
      <c r="M35" s="224"/>
      <c r="N35" s="224"/>
      <c r="O35" s="225"/>
      <c r="P35" s="47"/>
      <c r="Q35" s="224"/>
      <c r="R35" s="224"/>
      <c r="S35" s="224"/>
      <c r="T35" s="226"/>
      <c r="U35" s="47"/>
      <c r="V35" s="226"/>
      <c r="W35" s="226"/>
      <c r="X35" s="47"/>
      <c r="Y35" s="226"/>
      <c r="Z35" s="226"/>
      <c r="AA35" s="47"/>
      <c r="AB35" s="226"/>
      <c r="AC35" s="226"/>
      <c r="AD35" s="47"/>
      <c r="AE35" s="224"/>
      <c r="AF35" s="224"/>
      <c r="AG35" s="224"/>
      <c r="AH35" s="226"/>
      <c r="AI35" s="47"/>
      <c r="AJ35" s="224"/>
      <c r="AK35" s="224"/>
      <c r="AL35" s="224"/>
      <c r="AM35" s="225"/>
      <c r="AN35" s="47"/>
      <c r="AO35" s="224"/>
      <c r="AP35" s="224"/>
      <c r="AQ35" s="224"/>
      <c r="AR35" s="226"/>
      <c r="AS35" s="56"/>
      <c r="AT35" s="76"/>
      <c r="AU35" s="50"/>
      <c r="AV35" s="223"/>
    </row>
    <row r="36" spans="1:48" x14ac:dyDescent="0.2">
      <c r="B36" s="174"/>
      <c r="C36" s="181">
        <v>2.9</v>
      </c>
      <c r="D36" s="176" t="s">
        <v>338</v>
      </c>
      <c r="E36" s="177" t="s">
        <v>114</v>
      </c>
      <c r="F36" s="92"/>
      <c r="G36" s="224"/>
      <c r="H36" s="224"/>
      <c r="I36" s="224"/>
      <c r="J36" s="225"/>
      <c r="K36" s="47"/>
      <c r="L36" s="224"/>
      <c r="M36" s="224"/>
      <c r="N36" s="224"/>
      <c r="O36" s="225"/>
      <c r="P36" s="47"/>
      <c r="Q36" s="224"/>
      <c r="R36" s="224"/>
      <c r="S36" s="224"/>
      <c r="T36" s="226"/>
      <c r="U36" s="47"/>
      <c r="V36" s="226"/>
      <c r="W36" s="226"/>
      <c r="X36" s="47"/>
      <c r="Y36" s="226"/>
      <c r="Z36" s="226"/>
      <c r="AA36" s="47"/>
      <c r="AB36" s="226"/>
      <c r="AC36" s="226"/>
      <c r="AD36" s="47"/>
      <c r="AE36" s="224"/>
      <c r="AF36" s="224"/>
      <c r="AG36" s="224"/>
      <c r="AH36" s="226"/>
      <c r="AI36" s="47"/>
      <c r="AJ36" s="224"/>
      <c r="AK36" s="224"/>
      <c r="AL36" s="224"/>
      <c r="AM36" s="225"/>
      <c r="AN36" s="47"/>
      <c r="AO36" s="224"/>
      <c r="AP36" s="224"/>
      <c r="AQ36" s="224"/>
      <c r="AR36" s="226"/>
      <c r="AS36" s="56"/>
      <c r="AT36" s="76"/>
      <c r="AU36" s="50"/>
      <c r="AV36" s="223"/>
    </row>
    <row r="37" spans="1:48" x14ac:dyDescent="0.2">
      <c r="B37" s="174"/>
      <c r="C37" s="181" t="s">
        <v>64</v>
      </c>
      <c r="D37" s="176" t="s">
        <v>109</v>
      </c>
      <c r="E37" s="177" t="s">
        <v>115</v>
      </c>
      <c r="F37" s="92"/>
      <c r="G37" s="224"/>
      <c r="H37" s="224"/>
      <c r="I37" s="224"/>
      <c r="J37" s="225"/>
      <c r="K37" s="47"/>
      <c r="L37" s="224"/>
      <c r="M37" s="224"/>
      <c r="N37" s="224"/>
      <c r="O37" s="225"/>
      <c r="P37" s="47"/>
      <c r="Q37" s="224"/>
      <c r="R37" s="224"/>
      <c r="S37" s="224"/>
      <c r="T37" s="226"/>
      <c r="U37" s="47"/>
      <c r="V37" s="226"/>
      <c r="W37" s="226"/>
      <c r="X37" s="47"/>
      <c r="Y37" s="226"/>
      <c r="Z37" s="226"/>
      <c r="AA37" s="47"/>
      <c r="AB37" s="226"/>
      <c r="AC37" s="226"/>
      <c r="AD37" s="47"/>
      <c r="AE37" s="224"/>
      <c r="AF37" s="224"/>
      <c r="AG37" s="224"/>
      <c r="AH37" s="226"/>
      <c r="AI37" s="47"/>
      <c r="AJ37" s="224"/>
      <c r="AK37" s="224"/>
      <c r="AL37" s="224"/>
      <c r="AM37" s="225"/>
      <c r="AN37" s="47"/>
      <c r="AO37" s="224"/>
      <c r="AP37" s="224"/>
      <c r="AQ37" s="224"/>
      <c r="AR37" s="226"/>
      <c r="AS37" s="56"/>
      <c r="AT37" s="76"/>
      <c r="AU37" s="50"/>
      <c r="AV37" s="223"/>
    </row>
    <row r="38" spans="1:48" x14ac:dyDescent="0.2">
      <c r="B38" s="174"/>
      <c r="C38" s="181" t="s">
        <v>335</v>
      </c>
      <c r="D38" s="176" t="s">
        <v>336</v>
      </c>
      <c r="E38" s="177" t="s">
        <v>39</v>
      </c>
      <c r="F38" s="432">
        <f>'Pt 2 Premium and Claims'!F67</f>
        <v>0</v>
      </c>
      <c r="G38" s="433">
        <f>'Pt 2 Premium and Claims'!G67</f>
        <v>0</v>
      </c>
      <c r="H38" s="433">
        <f>'Pt 2 Premium and Claims'!H67</f>
        <v>0</v>
      </c>
      <c r="I38" s="433">
        <f>'Pt 2 Premium and Claims'!I67</f>
        <v>0</v>
      </c>
      <c r="J38" s="434">
        <f>'Pt 2 Premium and Claims'!J67</f>
        <v>0</v>
      </c>
      <c r="K38" s="432">
        <f>'Pt 2 Premium and Claims'!K67</f>
        <v>0</v>
      </c>
      <c r="L38" s="433">
        <f>'Pt 2 Premium and Claims'!L67</f>
        <v>0</v>
      </c>
      <c r="M38" s="433">
        <f>'Pt 2 Premium and Claims'!M67</f>
        <v>0</v>
      </c>
      <c r="N38" s="433">
        <f>'Pt 2 Premium and Claims'!N67</f>
        <v>0</v>
      </c>
      <c r="O38" s="434">
        <f>'Pt 2 Premium and Claims'!O67</f>
        <v>0</v>
      </c>
      <c r="P38" s="432">
        <f>'Pt 2 Premium and Claims'!P67</f>
        <v>0</v>
      </c>
      <c r="Q38" s="433">
        <f>'Pt 2 Premium and Claims'!Q67</f>
        <v>0</v>
      </c>
      <c r="R38" s="433">
        <f>'Pt 2 Premium and Claims'!R67</f>
        <v>0</v>
      </c>
      <c r="S38" s="433">
        <f>'Pt 2 Premium and Claims'!S67</f>
        <v>0</v>
      </c>
      <c r="T38" s="435">
        <f>'Pt 2 Premium and Claims'!T67</f>
        <v>0</v>
      </c>
      <c r="U38" s="432">
        <f>'Pt 2 Premium and Claims'!U67</f>
        <v>0</v>
      </c>
      <c r="V38" s="435">
        <f>'Pt 2 Premium and Claims'!V67</f>
        <v>0</v>
      </c>
      <c r="W38" s="434">
        <f>'Pt 2 Premium and Claims'!W67</f>
        <v>0</v>
      </c>
      <c r="X38" s="432">
        <f>'Pt 2 Premium and Claims'!X67</f>
        <v>0</v>
      </c>
      <c r="Y38" s="435">
        <f>'Pt 2 Premium and Claims'!Y67</f>
        <v>0</v>
      </c>
      <c r="Z38" s="434">
        <f>'Pt 2 Premium and Claims'!Z67</f>
        <v>0</v>
      </c>
      <c r="AA38" s="432">
        <f>'Pt 2 Premium and Claims'!AA67</f>
        <v>0</v>
      </c>
      <c r="AB38" s="435">
        <f>'Pt 2 Premium and Claims'!AB67</f>
        <v>0</v>
      </c>
      <c r="AC38" s="434">
        <f>'Pt 2 Premium and Claims'!AC67</f>
        <v>0</v>
      </c>
      <c r="AD38" s="432">
        <f>'Pt 2 Premium and Claims'!AD67</f>
        <v>0</v>
      </c>
      <c r="AE38" s="551">
        <f>'Pt 2 Premium and Claims'!AE67</f>
        <v>0</v>
      </c>
      <c r="AF38" s="551">
        <f>'Pt 2 Premium and Claims'!AF67</f>
        <v>0</v>
      </c>
      <c r="AG38" s="551">
        <f>'Pt 2 Premium and Claims'!AG67</f>
        <v>0</v>
      </c>
      <c r="AH38" s="552">
        <f>'Pt 2 Premium and Claims'!AH67</f>
        <v>0</v>
      </c>
      <c r="AI38" s="432">
        <f>'Pt 2 Premium and Claims'!AI67</f>
        <v>0</v>
      </c>
      <c r="AJ38" s="551">
        <f>'Pt 2 Premium and Claims'!AJ67</f>
        <v>0</v>
      </c>
      <c r="AK38" s="551">
        <f>'Pt 2 Premium and Claims'!AK67</f>
        <v>0</v>
      </c>
      <c r="AL38" s="551">
        <f>'Pt 2 Premium and Claims'!AL67</f>
        <v>0</v>
      </c>
      <c r="AM38" s="556">
        <f>'Pt 2 Premium and Claims'!AM67</f>
        <v>0</v>
      </c>
      <c r="AN38" s="432">
        <f>'Pt 2 Premium and Claims'!AN67</f>
        <v>0</v>
      </c>
      <c r="AO38" s="433">
        <f>'Pt 2 Premium and Claims'!AO67</f>
        <v>0</v>
      </c>
      <c r="AP38" s="433">
        <f>'Pt 2 Premium and Claims'!AP67</f>
        <v>0</v>
      </c>
      <c r="AQ38" s="433">
        <f>'Pt 2 Premium and Claims'!AQ67</f>
        <v>0</v>
      </c>
      <c r="AR38" s="435">
        <f>'Pt 2 Premium and Claims'!AR67</f>
        <v>0</v>
      </c>
      <c r="AS38" s="436">
        <f>'Pt 2 Premium and Claims'!AS67</f>
        <v>0</v>
      </c>
      <c r="AT38" s="437">
        <f>'Pt 2 Premium and Claims'!AT67</f>
        <v>0</v>
      </c>
      <c r="AU38" s="438">
        <f>'Pt 2 Premium and Claims'!AU67</f>
        <v>0</v>
      </c>
      <c r="AV38" s="223"/>
    </row>
    <row r="39" spans="1:48" s="8" customFormat="1" x14ac:dyDescent="0.2">
      <c r="A39" s="162"/>
      <c r="B39" s="382"/>
      <c r="C39" s="383"/>
      <c r="D39" s="384"/>
      <c r="E39" s="361"/>
      <c r="F39" s="377"/>
      <c r="G39" s="378"/>
      <c r="H39" s="378"/>
      <c r="I39" s="378"/>
      <c r="J39" s="379"/>
      <c r="K39" s="377"/>
      <c r="L39" s="378"/>
      <c r="M39" s="378"/>
      <c r="N39" s="378"/>
      <c r="O39" s="379"/>
      <c r="P39" s="377"/>
      <c r="Q39" s="378"/>
      <c r="R39" s="378"/>
      <c r="S39" s="378"/>
      <c r="T39" s="380"/>
      <c r="U39" s="377"/>
      <c r="V39" s="380"/>
      <c r="W39" s="380"/>
      <c r="X39" s="377"/>
      <c r="Y39" s="380"/>
      <c r="Z39" s="380"/>
      <c r="AA39" s="377"/>
      <c r="AB39" s="380"/>
      <c r="AC39" s="380"/>
      <c r="AD39" s="377"/>
      <c r="AE39" s="378"/>
      <c r="AF39" s="378"/>
      <c r="AG39" s="378"/>
      <c r="AH39" s="380"/>
      <c r="AI39" s="377"/>
      <c r="AJ39" s="378"/>
      <c r="AK39" s="378"/>
      <c r="AL39" s="378"/>
      <c r="AM39" s="379"/>
      <c r="AN39" s="377"/>
      <c r="AO39" s="378"/>
      <c r="AP39" s="378"/>
      <c r="AQ39" s="378"/>
      <c r="AR39" s="380"/>
      <c r="AS39" s="385"/>
      <c r="AT39" s="386"/>
      <c r="AU39" s="326"/>
      <c r="AV39" s="381"/>
    </row>
    <row r="40" spans="1:48" x14ac:dyDescent="0.2">
      <c r="B40" s="171" t="s">
        <v>3</v>
      </c>
      <c r="C40" s="172" t="s">
        <v>145</v>
      </c>
      <c r="D40" s="173"/>
      <c r="E40" s="387"/>
      <c r="F40" s="367"/>
      <c r="G40" s="365"/>
      <c r="H40" s="365"/>
      <c r="I40" s="365"/>
      <c r="J40" s="366"/>
      <c r="K40" s="367"/>
      <c r="L40" s="365"/>
      <c r="M40" s="365"/>
      <c r="N40" s="365"/>
      <c r="O40" s="366"/>
      <c r="P40" s="367"/>
      <c r="Q40" s="365"/>
      <c r="R40" s="365"/>
      <c r="S40" s="365"/>
      <c r="T40" s="368"/>
      <c r="U40" s="367"/>
      <c r="V40" s="368"/>
      <c r="W40" s="368"/>
      <c r="X40" s="367"/>
      <c r="Y40" s="368"/>
      <c r="Z40" s="368"/>
      <c r="AA40" s="367"/>
      <c r="AB40" s="368"/>
      <c r="AC40" s="368"/>
      <c r="AD40" s="367"/>
      <c r="AE40" s="365"/>
      <c r="AF40" s="365"/>
      <c r="AG40" s="365"/>
      <c r="AH40" s="368"/>
      <c r="AI40" s="367"/>
      <c r="AJ40" s="365"/>
      <c r="AK40" s="365"/>
      <c r="AL40" s="365"/>
      <c r="AM40" s="366"/>
      <c r="AN40" s="367"/>
      <c r="AO40" s="365"/>
      <c r="AP40" s="365"/>
      <c r="AQ40" s="365"/>
      <c r="AR40" s="368"/>
      <c r="AS40" s="369"/>
      <c r="AT40" s="370"/>
      <c r="AU40" s="335"/>
      <c r="AV40" s="371"/>
    </row>
    <row r="41" spans="1:48" s="8" customFormat="1" x14ac:dyDescent="0.2">
      <c r="A41" s="162"/>
      <c r="B41" s="180"/>
      <c r="C41" s="182">
        <v>3.1</v>
      </c>
      <c r="D41" s="178" t="s">
        <v>384</v>
      </c>
      <c r="E41" s="361" t="s">
        <v>340</v>
      </c>
      <c r="F41" s="367"/>
      <c r="G41" s="365"/>
      <c r="H41" s="365"/>
      <c r="I41" s="365"/>
      <c r="J41" s="366"/>
      <c r="K41" s="367"/>
      <c r="L41" s="365"/>
      <c r="M41" s="365"/>
      <c r="N41" s="365"/>
      <c r="O41" s="366"/>
      <c r="P41" s="367"/>
      <c r="Q41" s="365"/>
      <c r="R41" s="365"/>
      <c r="S41" s="365"/>
      <c r="T41" s="368"/>
      <c r="U41" s="367"/>
      <c r="V41" s="368"/>
      <c r="W41" s="368"/>
      <c r="X41" s="367"/>
      <c r="Y41" s="368"/>
      <c r="Z41" s="368"/>
      <c r="AA41" s="367"/>
      <c r="AB41" s="368"/>
      <c r="AC41" s="368"/>
      <c r="AD41" s="367"/>
      <c r="AE41" s="365"/>
      <c r="AF41" s="365"/>
      <c r="AG41" s="365"/>
      <c r="AH41" s="368"/>
      <c r="AI41" s="367"/>
      <c r="AJ41" s="365"/>
      <c r="AK41" s="365"/>
      <c r="AL41" s="365"/>
      <c r="AM41" s="366"/>
      <c r="AN41" s="367"/>
      <c r="AO41" s="365"/>
      <c r="AP41" s="365"/>
      <c r="AQ41" s="365"/>
      <c r="AR41" s="368"/>
      <c r="AS41" s="369"/>
      <c r="AT41" s="370"/>
      <c r="AU41" s="335"/>
      <c r="AV41" s="371"/>
    </row>
    <row r="42" spans="1:48" s="8" customFormat="1" x14ac:dyDescent="0.2">
      <c r="A42" s="162"/>
      <c r="B42" s="180"/>
      <c r="C42" s="182"/>
      <c r="D42" s="176" t="s">
        <v>197</v>
      </c>
      <c r="E42" s="175"/>
      <c r="F42" s="47"/>
      <c r="G42" s="48"/>
      <c r="H42" s="48"/>
      <c r="I42" s="48"/>
      <c r="J42" s="79"/>
      <c r="K42" s="47"/>
      <c r="L42" s="48"/>
      <c r="M42" s="48"/>
      <c r="N42" s="48"/>
      <c r="O42" s="79"/>
      <c r="P42" s="47"/>
      <c r="Q42" s="48"/>
      <c r="R42" s="48"/>
      <c r="S42" s="48"/>
      <c r="T42" s="74"/>
      <c r="U42" s="47"/>
      <c r="V42" s="74"/>
      <c r="W42" s="74"/>
      <c r="X42" s="47"/>
      <c r="Y42" s="74"/>
      <c r="Z42" s="74"/>
      <c r="AA42" s="47"/>
      <c r="AB42" s="74"/>
      <c r="AC42" s="74"/>
      <c r="AD42" s="47"/>
      <c r="AE42" s="549"/>
      <c r="AF42" s="549"/>
      <c r="AG42" s="549"/>
      <c r="AH42" s="550"/>
      <c r="AI42" s="47"/>
      <c r="AJ42" s="549"/>
      <c r="AK42" s="549"/>
      <c r="AL42" s="549"/>
      <c r="AM42" s="555"/>
      <c r="AN42" s="47"/>
      <c r="AO42" s="48"/>
      <c r="AP42" s="48"/>
      <c r="AQ42" s="48"/>
      <c r="AR42" s="74"/>
      <c r="AS42" s="81"/>
      <c r="AT42" s="53"/>
      <c r="AU42" s="52"/>
      <c r="AV42" s="94"/>
    </row>
    <row r="43" spans="1:48" s="8" customFormat="1" x14ac:dyDescent="0.2">
      <c r="A43" s="162"/>
      <c r="B43" s="180"/>
      <c r="C43" s="182"/>
      <c r="D43" s="176" t="s">
        <v>339</v>
      </c>
      <c r="E43" s="183"/>
      <c r="F43" s="47"/>
      <c r="G43" s="48"/>
      <c r="H43" s="48"/>
      <c r="I43" s="48"/>
      <c r="J43" s="79"/>
      <c r="K43" s="47"/>
      <c r="L43" s="48"/>
      <c r="M43" s="48"/>
      <c r="N43" s="48"/>
      <c r="O43" s="79"/>
      <c r="P43" s="47"/>
      <c r="Q43" s="48"/>
      <c r="R43" s="48"/>
      <c r="S43" s="48"/>
      <c r="T43" s="74"/>
      <c r="U43" s="47"/>
      <c r="V43" s="74"/>
      <c r="W43" s="74"/>
      <c r="X43" s="47"/>
      <c r="Y43" s="74"/>
      <c r="Z43" s="74"/>
      <c r="AA43" s="47"/>
      <c r="AB43" s="74"/>
      <c r="AC43" s="74"/>
      <c r="AD43" s="47"/>
      <c r="AE43" s="549"/>
      <c r="AF43" s="549"/>
      <c r="AG43" s="549"/>
      <c r="AH43" s="550"/>
      <c r="AI43" s="47"/>
      <c r="AJ43" s="549"/>
      <c r="AK43" s="549"/>
      <c r="AL43" s="549"/>
      <c r="AM43" s="555"/>
      <c r="AN43" s="47"/>
      <c r="AO43" s="48"/>
      <c r="AP43" s="48"/>
      <c r="AQ43" s="48"/>
      <c r="AR43" s="74"/>
      <c r="AS43" s="81"/>
      <c r="AT43" s="53"/>
      <c r="AU43" s="52"/>
      <c r="AV43" s="94"/>
    </row>
    <row r="44" spans="1:48" s="8" customFormat="1" ht="25.5" x14ac:dyDescent="0.2">
      <c r="A44" s="162"/>
      <c r="B44" s="180"/>
      <c r="C44" s="182"/>
      <c r="D44" s="176" t="s">
        <v>385</v>
      </c>
      <c r="E44" s="183"/>
      <c r="F44" s="47"/>
      <c r="G44" s="48"/>
      <c r="H44" s="48"/>
      <c r="I44" s="48"/>
      <c r="J44" s="79"/>
      <c r="K44" s="47"/>
      <c r="L44" s="48"/>
      <c r="M44" s="48"/>
      <c r="N44" s="48"/>
      <c r="O44" s="79"/>
      <c r="P44" s="47"/>
      <c r="Q44" s="48"/>
      <c r="R44" s="48"/>
      <c r="S44" s="48"/>
      <c r="T44" s="74"/>
      <c r="U44" s="47"/>
      <c r="V44" s="74"/>
      <c r="W44" s="74"/>
      <c r="X44" s="47"/>
      <c r="Y44" s="74"/>
      <c r="Z44" s="74"/>
      <c r="AA44" s="47"/>
      <c r="AB44" s="74"/>
      <c r="AC44" s="74"/>
      <c r="AD44" s="47"/>
      <c r="AE44" s="549"/>
      <c r="AF44" s="549"/>
      <c r="AG44" s="549"/>
      <c r="AH44" s="550"/>
      <c r="AI44" s="47"/>
      <c r="AJ44" s="549"/>
      <c r="AK44" s="549"/>
      <c r="AL44" s="549"/>
      <c r="AM44" s="555"/>
      <c r="AN44" s="47"/>
      <c r="AO44" s="48"/>
      <c r="AP44" s="48"/>
      <c r="AQ44" s="48"/>
      <c r="AR44" s="74"/>
      <c r="AS44" s="81"/>
      <c r="AT44" s="53"/>
      <c r="AU44" s="52"/>
      <c r="AV44" s="94"/>
    </row>
    <row r="45" spans="1:48" ht="25.5" x14ac:dyDescent="0.2">
      <c r="B45" s="174"/>
      <c r="C45" s="182">
        <v>3.2</v>
      </c>
      <c r="D45" s="176" t="s">
        <v>151</v>
      </c>
      <c r="E45" s="399" t="s">
        <v>341</v>
      </c>
      <c r="F45" s="367"/>
      <c r="G45" s="365"/>
      <c r="H45" s="365"/>
      <c r="I45" s="365"/>
      <c r="J45" s="366"/>
      <c r="K45" s="367"/>
      <c r="L45" s="365"/>
      <c r="M45" s="365"/>
      <c r="N45" s="365"/>
      <c r="O45" s="366"/>
      <c r="P45" s="367"/>
      <c r="Q45" s="365"/>
      <c r="R45" s="365"/>
      <c r="S45" s="365"/>
      <c r="T45" s="368"/>
      <c r="U45" s="367"/>
      <c r="V45" s="368"/>
      <c r="W45" s="368"/>
      <c r="X45" s="367"/>
      <c r="Y45" s="368"/>
      <c r="Z45" s="368"/>
      <c r="AA45" s="367"/>
      <c r="AB45" s="368"/>
      <c r="AC45" s="368"/>
      <c r="AD45" s="367"/>
      <c r="AE45" s="365"/>
      <c r="AF45" s="365"/>
      <c r="AG45" s="365"/>
      <c r="AH45" s="368"/>
      <c r="AI45" s="367"/>
      <c r="AJ45" s="365"/>
      <c r="AK45" s="365"/>
      <c r="AL45" s="365"/>
      <c r="AM45" s="366"/>
      <c r="AN45" s="367"/>
      <c r="AO45" s="365"/>
      <c r="AP45" s="365"/>
      <c r="AQ45" s="365"/>
      <c r="AR45" s="368"/>
      <c r="AS45" s="369"/>
      <c r="AT45" s="370"/>
      <c r="AU45" s="335"/>
      <c r="AV45" s="371"/>
    </row>
    <row r="46" spans="1:48" x14ac:dyDescent="0.2">
      <c r="B46" s="174"/>
      <c r="C46" s="182"/>
      <c r="D46" s="178" t="s">
        <v>136</v>
      </c>
      <c r="E46" s="177"/>
      <c r="F46" s="92"/>
      <c r="G46" s="48"/>
      <c r="H46" s="48"/>
      <c r="I46" s="48"/>
      <c r="J46" s="79"/>
      <c r="K46" s="47"/>
      <c r="L46" s="48"/>
      <c r="M46" s="48"/>
      <c r="N46" s="48"/>
      <c r="O46" s="79"/>
      <c r="P46" s="47"/>
      <c r="Q46" s="48"/>
      <c r="R46" s="48"/>
      <c r="S46" s="48"/>
      <c r="T46" s="74"/>
      <c r="U46" s="47"/>
      <c r="V46" s="74"/>
      <c r="W46" s="74"/>
      <c r="X46" s="47"/>
      <c r="Y46" s="74"/>
      <c r="Z46" s="74"/>
      <c r="AA46" s="47"/>
      <c r="AB46" s="74"/>
      <c r="AC46" s="74"/>
      <c r="AD46" s="47"/>
      <c r="AE46" s="549"/>
      <c r="AF46" s="549"/>
      <c r="AG46" s="549"/>
      <c r="AH46" s="550"/>
      <c r="AI46" s="47"/>
      <c r="AJ46" s="549"/>
      <c r="AK46" s="549"/>
      <c r="AL46" s="549"/>
      <c r="AM46" s="555"/>
      <c r="AN46" s="47"/>
      <c r="AO46" s="48"/>
      <c r="AP46" s="48"/>
      <c r="AQ46" s="48"/>
      <c r="AR46" s="74"/>
      <c r="AS46" s="56"/>
      <c r="AT46" s="76"/>
      <c r="AU46" s="50"/>
      <c r="AV46" s="94"/>
    </row>
    <row r="47" spans="1:48" x14ac:dyDescent="0.2">
      <c r="B47" s="174"/>
      <c r="C47" s="182"/>
      <c r="D47" s="178" t="s">
        <v>100</v>
      </c>
      <c r="E47" s="177"/>
      <c r="F47" s="92"/>
      <c r="G47" s="48"/>
      <c r="H47" s="48"/>
      <c r="I47" s="48"/>
      <c r="J47" s="79"/>
      <c r="K47" s="47"/>
      <c r="L47" s="48"/>
      <c r="M47" s="48"/>
      <c r="N47" s="48"/>
      <c r="O47" s="79"/>
      <c r="P47" s="47"/>
      <c r="Q47" s="48"/>
      <c r="R47" s="48"/>
      <c r="S47" s="48"/>
      <c r="T47" s="74"/>
      <c r="U47" s="47"/>
      <c r="V47" s="74"/>
      <c r="W47" s="74"/>
      <c r="X47" s="47"/>
      <c r="Y47" s="74"/>
      <c r="Z47" s="74"/>
      <c r="AA47" s="47"/>
      <c r="AB47" s="74"/>
      <c r="AC47" s="74"/>
      <c r="AD47" s="47"/>
      <c r="AE47" s="549"/>
      <c r="AF47" s="549"/>
      <c r="AG47" s="549"/>
      <c r="AH47" s="550"/>
      <c r="AI47" s="47"/>
      <c r="AJ47" s="549"/>
      <c r="AK47" s="549"/>
      <c r="AL47" s="549"/>
      <c r="AM47" s="555"/>
      <c r="AN47" s="47"/>
      <c r="AO47" s="48"/>
      <c r="AP47" s="48"/>
      <c r="AQ47" s="48"/>
      <c r="AR47" s="74"/>
      <c r="AS47" s="56"/>
      <c r="AT47" s="76"/>
      <c r="AU47" s="50"/>
      <c r="AV47" s="94"/>
    </row>
    <row r="48" spans="1:48" x14ac:dyDescent="0.2">
      <c r="B48" s="174"/>
      <c r="C48" s="182"/>
      <c r="D48" s="178" t="s">
        <v>163</v>
      </c>
      <c r="E48" s="177" t="s">
        <v>134</v>
      </c>
      <c r="F48" s="47"/>
      <c r="G48" s="48"/>
      <c r="H48" s="48"/>
      <c r="I48" s="48"/>
      <c r="J48" s="79"/>
      <c r="K48" s="47"/>
      <c r="L48" s="48"/>
      <c r="M48" s="48"/>
      <c r="N48" s="48"/>
      <c r="O48" s="79"/>
      <c r="P48" s="47"/>
      <c r="Q48" s="48"/>
      <c r="R48" s="48"/>
      <c r="S48" s="48"/>
      <c r="T48" s="74"/>
      <c r="U48" s="47"/>
      <c r="V48" s="74"/>
      <c r="W48" s="74"/>
      <c r="X48" s="47"/>
      <c r="Y48" s="74"/>
      <c r="Z48" s="74"/>
      <c r="AA48" s="47"/>
      <c r="AB48" s="74"/>
      <c r="AC48" s="74"/>
      <c r="AD48" s="47"/>
      <c r="AE48" s="549"/>
      <c r="AF48" s="549"/>
      <c r="AG48" s="549"/>
      <c r="AH48" s="550"/>
      <c r="AI48" s="47"/>
      <c r="AJ48" s="549"/>
      <c r="AK48" s="549"/>
      <c r="AL48" s="549"/>
      <c r="AM48" s="555"/>
      <c r="AN48" s="47"/>
      <c r="AO48" s="48"/>
      <c r="AP48" s="48"/>
      <c r="AQ48" s="48"/>
      <c r="AR48" s="74"/>
      <c r="AS48" s="81"/>
      <c r="AT48" s="53"/>
      <c r="AU48" s="52"/>
      <c r="AV48" s="94"/>
    </row>
    <row r="49" spans="1:48" x14ac:dyDescent="0.2">
      <c r="B49" s="174"/>
      <c r="C49" s="182">
        <v>3.3</v>
      </c>
      <c r="D49" s="178" t="s">
        <v>75</v>
      </c>
      <c r="E49" s="177" t="s">
        <v>25</v>
      </c>
      <c r="F49" s="92"/>
      <c r="G49" s="48"/>
      <c r="H49" s="48"/>
      <c r="I49" s="48"/>
      <c r="J49" s="79"/>
      <c r="K49" s="47"/>
      <c r="L49" s="48"/>
      <c r="M49" s="48"/>
      <c r="N49" s="48"/>
      <c r="O49" s="79"/>
      <c r="P49" s="47"/>
      <c r="Q49" s="48"/>
      <c r="R49" s="48"/>
      <c r="S49" s="48"/>
      <c r="T49" s="74"/>
      <c r="U49" s="47"/>
      <c r="V49" s="74"/>
      <c r="W49" s="74"/>
      <c r="X49" s="47"/>
      <c r="Y49" s="74"/>
      <c r="Z49" s="74"/>
      <c r="AA49" s="47"/>
      <c r="AB49" s="74"/>
      <c r="AC49" s="74"/>
      <c r="AD49" s="47"/>
      <c r="AE49" s="549"/>
      <c r="AF49" s="549"/>
      <c r="AG49" s="549"/>
      <c r="AH49" s="550"/>
      <c r="AI49" s="47"/>
      <c r="AJ49" s="549"/>
      <c r="AK49" s="549"/>
      <c r="AL49" s="549"/>
      <c r="AM49" s="555"/>
      <c r="AN49" s="47"/>
      <c r="AO49" s="48"/>
      <c r="AP49" s="48"/>
      <c r="AQ49" s="48"/>
      <c r="AR49" s="74"/>
      <c r="AS49" s="56"/>
      <c r="AT49" s="76"/>
      <c r="AU49" s="50"/>
      <c r="AV49" s="94"/>
    </row>
    <row r="50" spans="1:48" s="8" customFormat="1" x14ac:dyDescent="0.2">
      <c r="A50" s="162"/>
      <c r="B50" s="382"/>
      <c r="C50" s="383"/>
      <c r="D50" s="384"/>
      <c r="E50" s="360"/>
      <c r="F50" s="377"/>
      <c r="G50" s="378"/>
      <c r="H50" s="378"/>
      <c r="I50" s="378"/>
      <c r="J50" s="379"/>
      <c r="K50" s="377"/>
      <c r="L50" s="378"/>
      <c r="M50" s="378"/>
      <c r="N50" s="378"/>
      <c r="O50" s="379"/>
      <c r="P50" s="377"/>
      <c r="Q50" s="378"/>
      <c r="R50" s="378"/>
      <c r="S50" s="378"/>
      <c r="T50" s="380"/>
      <c r="U50" s="377"/>
      <c r="V50" s="380"/>
      <c r="W50" s="380"/>
      <c r="X50" s="377"/>
      <c r="Y50" s="380"/>
      <c r="Z50" s="380"/>
      <c r="AA50" s="377"/>
      <c r="AB50" s="380"/>
      <c r="AC50" s="380"/>
      <c r="AD50" s="377"/>
      <c r="AE50" s="378"/>
      <c r="AF50" s="378"/>
      <c r="AG50" s="378"/>
      <c r="AH50" s="380"/>
      <c r="AI50" s="377"/>
      <c r="AJ50" s="378"/>
      <c r="AK50" s="378"/>
      <c r="AL50" s="378"/>
      <c r="AM50" s="379"/>
      <c r="AN50" s="377"/>
      <c r="AO50" s="378"/>
      <c r="AP50" s="378"/>
      <c r="AQ50" s="378"/>
      <c r="AR50" s="380"/>
      <c r="AS50" s="369"/>
      <c r="AT50" s="370"/>
      <c r="AU50" s="335"/>
      <c r="AV50" s="381"/>
    </row>
    <row r="51" spans="1:48" x14ac:dyDescent="0.2">
      <c r="B51" s="174" t="s">
        <v>4</v>
      </c>
      <c r="C51" s="184" t="s">
        <v>169</v>
      </c>
      <c r="D51" s="185"/>
      <c r="E51" s="372"/>
      <c r="F51" s="367"/>
      <c r="G51" s="365"/>
      <c r="H51" s="365"/>
      <c r="I51" s="365"/>
      <c r="J51" s="366"/>
      <c r="K51" s="367"/>
      <c r="L51" s="365"/>
      <c r="M51" s="365"/>
      <c r="N51" s="365"/>
      <c r="O51" s="366"/>
      <c r="P51" s="367"/>
      <c r="Q51" s="365"/>
      <c r="R51" s="365"/>
      <c r="S51" s="365"/>
      <c r="T51" s="368"/>
      <c r="U51" s="367"/>
      <c r="V51" s="368"/>
      <c r="W51" s="368"/>
      <c r="X51" s="367"/>
      <c r="Y51" s="368"/>
      <c r="Z51" s="368"/>
      <c r="AA51" s="367"/>
      <c r="AB51" s="368"/>
      <c r="AC51" s="368"/>
      <c r="AD51" s="367"/>
      <c r="AE51" s="365"/>
      <c r="AF51" s="365"/>
      <c r="AG51" s="365"/>
      <c r="AH51" s="368"/>
      <c r="AI51" s="367"/>
      <c r="AJ51" s="365"/>
      <c r="AK51" s="365"/>
      <c r="AL51" s="365"/>
      <c r="AM51" s="366"/>
      <c r="AN51" s="367"/>
      <c r="AO51" s="365"/>
      <c r="AP51" s="365"/>
      <c r="AQ51" s="365"/>
      <c r="AR51" s="368"/>
      <c r="AS51" s="373"/>
      <c r="AT51" s="374"/>
      <c r="AU51" s="375"/>
      <c r="AV51" s="376"/>
    </row>
    <row r="52" spans="1:48" x14ac:dyDescent="0.2">
      <c r="B52" s="186"/>
      <c r="C52" s="182">
        <v>4.0999999999999996</v>
      </c>
      <c r="D52" s="178" t="s">
        <v>116</v>
      </c>
      <c r="E52" s="177" t="s">
        <v>26</v>
      </c>
      <c r="F52" s="47"/>
      <c r="G52" s="48"/>
      <c r="H52" s="48"/>
      <c r="I52" s="48"/>
      <c r="J52" s="79"/>
      <c r="K52" s="47"/>
      <c r="L52" s="48"/>
      <c r="M52" s="48"/>
      <c r="N52" s="48"/>
      <c r="O52" s="79"/>
      <c r="P52" s="47"/>
      <c r="Q52" s="48"/>
      <c r="R52" s="48"/>
      <c r="S52" s="48"/>
      <c r="T52" s="74"/>
      <c r="U52" s="47"/>
      <c r="V52" s="74"/>
      <c r="W52" s="74"/>
      <c r="X52" s="47"/>
      <c r="Y52" s="74"/>
      <c r="Z52" s="74"/>
      <c r="AA52" s="47"/>
      <c r="AB52" s="74"/>
      <c r="AC52" s="74"/>
      <c r="AD52" s="47"/>
      <c r="AE52" s="549"/>
      <c r="AF52" s="549"/>
      <c r="AG52" s="549"/>
      <c r="AH52" s="550"/>
      <c r="AI52" s="47"/>
      <c r="AJ52" s="549"/>
      <c r="AK52" s="549"/>
      <c r="AL52" s="549"/>
      <c r="AM52" s="555"/>
      <c r="AN52" s="47"/>
      <c r="AO52" s="48"/>
      <c r="AP52" s="48"/>
      <c r="AQ52" s="48"/>
      <c r="AR52" s="74"/>
      <c r="AS52" s="81"/>
      <c r="AT52" s="53"/>
      <c r="AU52" s="52"/>
      <c r="AV52" s="94"/>
    </row>
    <row r="53" spans="1:48" x14ac:dyDescent="0.2">
      <c r="B53" s="186"/>
      <c r="C53" s="182">
        <v>4.2</v>
      </c>
      <c r="D53" s="178" t="s">
        <v>165</v>
      </c>
      <c r="E53" s="177" t="s">
        <v>27</v>
      </c>
      <c r="F53" s="47"/>
      <c r="G53" s="48"/>
      <c r="H53" s="48"/>
      <c r="I53" s="48"/>
      <c r="J53" s="79"/>
      <c r="K53" s="47"/>
      <c r="L53" s="48"/>
      <c r="M53" s="48"/>
      <c r="N53" s="48"/>
      <c r="O53" s="79"/>
      <c r="P53" s="47"/>
      <c r="Q53" s="48"/>
      <c r="R53" s="48"/>
      <c r="S53" s="48"/>
      <c r="T53" s="74"/>
      <c r="U53" s="47"/>
      <c r="V53" s="74"/>
      <c r="W53" s="74"/>
      <c r="X53" s="47"/>
      <c r="Y53" s="74"/>
      <c r="Z53" s="74"/>
      <c r="AA53" s="47"/>
      <c r="AB53" s="74"/>
      <c r="AC53" s="74"/>
      <c r="AD53" s="47"/>
      <c r="AE53" s="549"/>
      <c r="AF53" s="549"/>
      <c r="AG53" s="549"/>
      <c r="AH53" s="550"/>
      <c r="AI53" s="47"/>
      <c r="AJ53" s="549"/>
      <c r="AK53" s="549"/>
      <c r="AL53" s="549"/>
      <c r="AM53" s="555"/>
      <c r="AN53" s="47"/>
      <c r="AO53" s="48"/>
      <c r="AP53" s="48"/>
      <c r="AQ53" s="48"/>
      <c r="AR53" s="74"/>
      <c r="AS53" s="81"/>
      <c r="AT53" s="53"/>
      <c r="AU53" s="52"/>
      <c r="AV53" s="94"/>
    </row>
    <row r="54" spans="1:48" x14ac:dyDescent="0.2">
      <c r="B54" s="186"/>
      <c r="C54" s="182">
        <v>4.3</v>
      </c>
      <c r="D54" s="178" t="s">
        <v>58</v>
      </c>
      <c r="E54" s="177" t="s">
        <v>28</v>
      </c>
      <c r="F54" s="47"/>
      <c r="G54" s="48"/>
      <c r="H54" s="48"/>
      <c r="I54" s="48"/>
      <c r="J54" s="79"/>
      <c r="K54" s="47"/>
      <c r="L54" s="48"/>
      <c r="M54" s="48"/>
      <c r="N54" s="48"/>
      <c r="O54" s="79"/>
      <c r="P54" s="47"/>
      <c r="Q54" s="48"/>
      <c r="R54" s="48"/>
      <c r="S54" s="48"/>
      <c r="T54" s="74"/>
      <c r="U54" s="47"/>
      <c r="V54" s="74"/>
      <c r="W54" s="74"/>
      <c r="X54" s="47"/>
      <c r="Y54" s="74"/>
      <c r="Z54" s="74"/>
      <c r="AA54" s="47"/>
      <c r="AB54" s="74"/>
      <c r="AC54" s="74"/>
      <c r="AD54" s="47"/>
      <c r="AE54" s="549"/>
      <c r="AF54" s="549"/>
      <c r="AG54" s="549"/>
      <c r="AH54" s="550"/>
      <c r="AI54" s="47"/>
      <c r="AJ54" s="549"/>
      <c r="AK54" s="549"/>
      <c r="AL54" s="549"/>
      <c r="AM54" s="555"/>
      <c r="AN54" s="47"/>
      <c r="AO54" s="48"/>
      <c r="AP54" s="48"/>
      <c r="AQ54" s="48"/>
      <c r="AR54" s="74"/>
      <c r="AS54" s="81"/>
      <c r="AT54" s="53"/>
      <c r="AU54" s="52"/>
      <c r="AV54" s="94"/>
    </row>
    <row r="55" spans="1:48" x14ac:dyDescent="0.2">
      <c r="B55" s="186"/>
      <c r="C55" s="182">
        <v>4.4000000000000004</v>
      </c>
      <c r="D55" s="178" t="s">
        <v>59</v>
      </c>
      <c r="E55" s="177" t="s">
        <v>60</v>
      </c>
      <c r="F55" s="47"/>
      <c r="G55" s="48"/>
      <c r="H55" s="48"/>
      <c r="I55" s="48"/>
      <c r="J55" s="79"/>
      <c r="K55" s="47"/>
      <c r="L55" s="48"/>
      <c r="M55" s="48"/>
      <c r="N55" s="48"/>
      <c r="O55" s="79"/>
      <c r="P55" s="47"/>
      <c r="Q55" s="48"/>
      <c r="R55" s="48"/>
      <c r="S55" s="48"/>
      <c r="T55" s="74"/>
      <c r="U55" s="47"/>
      <c r="V55" s="74"/>
      <c r="W55" s="74"/>
      <c r="X55" s="47"/>
      <c r="Y55" s="74"/>
      <c r="Z55" s="74"/>
      <c r="AA55" s="47"/>
      <c r="AB55" s="74"/>
      <c r="AC55" s="74"/>
      <c r="AD55" s="47"/>
      <c r="AE55" s="549"/>
      <c r="AF55" s="549"/>
      <c r="AG55" s="549"/>
      <c r="AH55" s="550"/>
      <c r="AI55" s="47"/>
      <c r="AJ55" s="549"/>
      <c r="AK55" s="549"/>
      <c r="AL55" s="549"/>
      <c r="AM55" s="555"/>
      <c r="AN55" s="47"/>
      <c r="AO55" s="48"/>
      <c r="AP55" s="48"/>
      <c r="AQ55" s="48"/>
      <c r="AR55" s="74"/>
      <c r="AS55" s="81"/>
      <c r="AT55" s="53"/>
      <c r="AU55" s="52"/>
      <c r="AV55" s="94"/>
    </row>
    <row r="56" spans="1:48" s="8" customFormat="1" x14ac:dyDescent="0.2">
      <c r="A56" s="162"/>
      <c r="B56" s="187"/>
      <c r="C56" s="182">
        <v>4.5</v>
      </c>
      <c r="D56" s="176" t="s">
        <v>386</v>
      </c>
      <c r="E56" s="175" t="s">
        <v>198</v>
      </c>
      <c r="F56" s="47"/>
      <c r="G56" s="48"/>
      <c r="H56" s="48"/>
      <c r="I56" s="48"/>
      <c r="J56" s="79"/>
      <c r="K56" s="47"/>
      <c r="L56" s="48"/>
      <c r="M56" s="48"/>
      <c r="N56" s="48"/>
      <c r="O56" s="79"/>
      <c r="P56" s="47"/>
      <c r="Q56" s="48"/>
      <c r="R56" s="48"/>
      <c r="S56" s="48"/>
      <c r="T56" s="74"/>
      <c r="U56" s="47"/>
      <c r="V56" s="74"/>
      <c r="W56" s="74"/>
      <c r="X56" s="47"/>
      <c r="Y56" s="74"/>
      <c r="Z56" s="74"/>
      <c r="AA56" s="47"/>
      <c r="AB56" s="74"/>
      <c r="AC56" s="74"/>
      <c r="AD56" s="47"/>
      <c r="AE56" s="549"/>
      <c r="AF56" s="549"/>
      <c r="AG56" s="549"/>
      <c r="AH56" s="550"/>
      <c r="AI56" s="47"/>
      <c r="AJ56" s="549"/>
      <c r="AK56" s="549"/>
      <c r="AL56" s="549"/>
      <c r="AM56" s="555"/>
      <c r="AN56" s="47"/>
      <c r="AO56" s="48"/>
      <c r="AP56" s="48"/>
      <c r="AQ56" s="48"/>
      <c r="AR56" s="74"/>
      <c r="AS56" s="81"/>
      <c r="AT56" s="53"/>
      <c r="AU56" s="52"/>
      <c r="AV56" s="94"/>
    </row>
    <row r="57" spans="1:48" s="8" customFormat="1" ht="15" customHeight="1" x14ac:dyDescent="0.2">
      <c r="A57" s="162"/>
      <c r="B57" s="187"/>
      <c r="C57" s="182">
        <v>4.5999999999999996</v>
      </c>
      <c r="D57" s="176" t="s">
        <v>281</v>
      </c>
      <c r="E57" s="175" t="s">
        <v>142</v>
      </c>
      <c r="F57" s="47"/>
      <c r="G57" s="48"/>
      <c r="H57" s="48"/>
      <c r="I57" s="48"/>
      <c r="J57" s="79"/>
      <c r="K57" s="47"/>
      <c r="L57" s="48"/>
      <c r="M57" s="48"/>
      <c r="N57" s="48"/>
      <c r="O57" s="79"/>
      <c r="P57" s="47"/>
      <c r="Q57" s="48"/>
      <c r="R57" s="48"/>
      <c r="S57" s="48"/>
      <c r="T57" s="74"/>
      <c r="U57" s="47"/>
      <c r="V57" s="74"/>
      <c r="W57" s="74"/>
      <c r="X57" s="47"/>
      <c r="Y57" s="74"/>
      <c r="Z57" s="74"/>
      <c r="AA57" s="47"/>
      <c r="AB57" s="74"/>
      <c r="AC57" s="74"/>
      <c r="AD57" s="47"/>
      <c r="AE57" s="549"/>
      <c r="AF57" s="549"/>
      <c r="AG57" s="549"/>
      <c r="AH57" s="550"/>
      <c r="AI57" s="47"/>
      <c r="AJ57" s="549"/>
      <c r="AK57" s="549"/>
      <c r="AL57" s="549"/>
      <c r="AM57" s="555"/>
      <c r="AN57" s="47"/>
      <c r="AO57" s="48"/>
      <c r="AP57" s="48"/>
      <c r="AQ57" s="48"/>
      <c r="AR57" s="74"/>
      <c r="AS57" s="81"/>
      <c r="AT57" s="53"/>
      <c r="AU57" s="52"/>
      <c r="AV57" s="94"/>
    </row>
    <row r="58" spans="1:48" s="8" customFormat="1" x14ac:dyDescent="0.2">
      <c r="A58" s="162"/>
      <c r="B58" s="382"/>
      <c r="C58" s="383"/>
      <c r="D58" s="384"/>
      <c r="E58" s="360"/>
      <c r="F58" s="377"/>
      <c r="G58" s="378"/>
      <c r="H58" s="378"/>
      <c r="I58" s="378"/>
      <c r="J58" s="379"/>
      <c r="K58" s="377"/>
      <c r="L58" s="378"/>
      <c r="M58" s="378"/>
      <c r="N58" s="378"/>
      <c r="O58" s="379"/>
      <c r="P58" s="377"/>
      <c r="Q58" s="378"/>
      <c r="R58" s="378"/>
      <c r="S58" s="378"/>
      <c r="T58" s="380"/>
      <c r="U58" s="377"/>
      <c r="V58" s="380"/>
      <c r="W58" s="380"/>
      <c r="X58" s="377"/>
      <c r="Y58" s="380"/>
      <c r="Z58" s="380"/>
      <c r="AA58" s="377"/>
      <c r="AB58" s="380"/>
      <c r="AC58" s="380"/>
      <c r="AD58" s="377"/>
      <c r="AE58" s="378"/>
      <c r="AF58" s="378"/>
      <c r="AG58" s="378"/>
      <c r="AH58" s="380"/>
      <c r="AI58" s="377"/>
      <c r="AJ58" s="378"/>
      <c r="AK58" s="378"/>
      <c r="AL58" s="378"/>
      <c r="AM58" s="379"/>
      <c r="AN58" s="377"/>
      <c r="AO58" s="378"/>
      <c r="AP58" s="378"/>
      <c r="AQ58" s="378"/>
      <c r="AR58" s="380"/>
      <c r="AS58" s="369"/>
      <c r="AT58" s="370"/>
      <c r="AU58" s="335"/>
      <c r="AV58" s="381"/>
    </row>
    <row r="59" spans="1:48" x14ac:dyDescent="0.2">
      <c r="B59" s="188" t="s">
        <v>5</v>
      </c>
      <c r="C59" s="184" t="s">
        <v>146</v>
      </c>
      <c r="D59" s="185"/>
      <c r="E59" s="372"/>
      <c r="F59" s="367"/>
      <c r="G59" s="365"/>
      <c r="H59" s="365"/>
      <c r="I59" s="365"/>
      <c r="J59" s="366"/>
      <c r="K59" s="367"/>
      <c r="L59" s="365"/>
      <c r="M59" s="365"/>
      <c r="N59" s="365"/>
      <c r="O59" s="366"/>
      <c r="P59" s="367"/>
      <c r="Q59" s="365"/>
      <c r="R59" s="365"/>
      <c r="S59" s="365"/>
      <c r="T59" s="368"/>
      <c r="U59" s="367"/>
      <c r="V59" s="368"/>
      <c r="W59" s="368"/>
      <c r="X59" s="367"/>
      <c r="Y59" s="368"/>
      <c r="Z59" s="368"/>
      <c r="AA59" s="367"/>
      <c r="AB59" s="368"/>
      <c r="AC59" s="368"/>
      <c r="AD59" s="367"/>
      <c r="AE59" s="365"/>
      <c r="AF59" s="365"/>
      <c r="AG59" s="365"/>
      <c r="AH59" s="368"/>
      <c r="AI59" s="367"/>
      <c r="AJ59" s="365"/>
      <c r="AK59" s="365"/>
      <c r="AL59" s="365"/>
      <c r="AM59" s="366"/>
      <c r="AN59" s="367"/>
      <c r="AO59" s="365"/>
      <c r="AP59" s="365"/>
      <c r="AQ59" s="365"/>
      <c r="AR59" s="368"/>
      <c r="AS59" s="373"/>
      <c r="AT59" s="374"/>
      <c r="AU59" s="375"/>
      <c r="AV59" s="376"/>
    </row>
    <row r="60" spans="1:48" ht="13.7" customHeight="1" x14ac:dyDescent="0.2">
      <c r="B60" s="177"/>
      <c r="C60" s="182">
        <v>5.0999999999999996</v>
      </c>
      <c r="D60" s="176" t="s">
        <v>181</v>
      </c>
      <c r="E60" s="177" t="s">
        <v>29</v>
      </c>
      <c r="F60" s="47"/>
      <c r="G60" s="48"/>
      <c r="H60" s="48"/>
      <c r="I60" s="48"/>
      <c r="J60" s="79"/>
      <c r="K60" s="47"/>
      <c r="L60" s="48"/>
      <c r="M60" s="48"/>
      <c r="N60" s="48"/>
      <c r="O60" s="79"/>
      <c r="P60" s="47"/>
      <c r="Q60" s="48"/>
      <c r="R60" s="48"/>
      <c r="S60" s="48"/>
      <c r="T60" s="74"/>
      <c r="U60" s="47"/>
      <c r="V60" s="74"/>
      <c r="W60" s="74"/>
      <c r="X60" s="47"/>
      <c r="Y60" s="74"/>
      <c r="Z60" s="74"/>
      <c r="AA60" s="47"/>
      <c r="AB60" s="74"/>
      <c r="AC60" s="74"/>
      <c r="AD60" s="47"/>
      <c r="AE60" s="549"/>
      <c r="AF60" s="549"/>
      <c r="AG60" s="549"/>
      <c r="AH60" s="550"/>
      <c r="AI60" s="47"/>
      <c r="AJ60" s="549"/>
      <c r="AK60" s="549"/>
      <c r="AL60" s="549"/>
      <c r="AM60" s="555"/>
      <c r="AN60" s="47"/>
      <c r="AO60" s="48"/>
      <c r="AP60" s="48"/>
      <c r="AQ60" s="48"/>
      <c r="AR60" s="74"/>
      <c r="AS60" s="81"/>
      <c r="AT60" s="53"/>
      <c r="AU60" s="52"/>
      <c r="AV60" s="94"/>
    </row>
    <row r="61" spans="1:48" x14ac:dyDescent="0.2">
      <c r="B61" s="177"/>
      <c r="C61" s="182">
        <v>5.2</v>
      </c>
      <c r="D61" s="176" t="s">
        <v>71</v>
      </c>
      <c r="E61" s="177" t="s">
        <v>30</v>
      </c>
      <c r="F61" s="47"/>
      <c r="G61" s="48"/>
      <c r="H61" s="48"/>
      <c r="I61" s="48"/>
      <c r="J61" s="79"/>
      <c r="K61" s="47"/>
      <c r="L61" s="48"/>
      <c r="M61" s="48"/>
      <c r="N61" s="48"/>
      <c r="O61" s="79"/>
      <c r="P61" s="47"/>
      <c r="Q61" s="48"/>
      <c r="R61" s="48"/>
      <c r="S61" s="48"/>
      <c r="T61" s="74"/>
      <c r="U61" s="47"/>
      <c r="V61" s="74"/>
      <c r="W61" s="74"/>
      <c r="X61" s="47"/>
      <c r="Y61" s="74"/>
      <c r="Z61" s="74"/>
      <c r="AA61" s="47"/>
      <c r="AB61" s="74"/>
      <c r="AC61" s="74"/>
      <c r="AD61" s="47"/>
      <c r="AE61" s="549"/>
      <c r="AF61" s="549"/>
      <c r="AG61" s="549"/>
      <c r="AH61" s="550"/>
      <c r="AI61" s="47"/>
      <c r="AJ61" s="549"/>
      <c r="AK61" s="549"/>
      <c r="AL61" s="549"/>
      <c r="AM61" s="555"/>
      <c r="AN61" s="47"/>
      <c r="AO61" s="48"/>
      <c r="AP61" s="48"/>
      <c r="AQ61" s="48"/>
      <c r="AR61" s="74"/>
      <c r="AS61" s="81"/>
      <c r="AT61" s="53"/>
      <c r="AU61" s="52"/>
      <c r="AV61" s="94"/>
    </row>
    <row r="62" spans="1:48" x14ac:dyDescent="0.2">
      <c r="B62" s="177"/>
      <c r="C62" s="182">
        <v>5.3</v>
      </c>
      <c r="D62" s="178" t="s">
        <v>72</v>
      </c>
      <c r="E62" s="177" t="s">
        <v>31</v>
      </c>
      <c r="F62" s="47"/>
      <c r="G62" s="48"/>
      <c r="H62" s="48"/>
      <c r="I62" s="48"/>
      <c r="J62" s="79"/>
      <c r="K62" s="47"/>
      <c r="L62" s="48"/>
      <c r="M62" s="48"/>
      <c r="N62" s="48"/>
      <c r="O62" s="79"/>
      <c r="P62" s="47"/>
      <c r="Q62" s="48"/>
      <c r="R62" s="48"/>
      <c r="S62" s="48"/>
      <c r="T62" s="74"/>
      <c r="U62" s="47"/>
      <c r="V62" s="74"/>
      <c r="W62" s="74"/>
      <c r="X62" s="47"/>
      <c r="Y62" s="74"/>
      <c r="Z62" s="74"/>
      <c r="AA62" s="47"/>
      <c r="AB62" s="74"/>
      <c r="AC62" s="74"/>
      <c r="AD62" s="47"/>
      <c r="AE62" s="549"/>
      <c r="AF62" s="549"/>
      <c r="AG62" s="549"/>
      <c r="AH62" s="550"/>
      <c r="AI62" s="47"/>
      <c r="AJ62" s="549"/>
      <c r="AK62" s="549"/>
      <c r="AL62" s="549"/>
      <c r="AM62" s="555"/>
      <c r="AN62" s="47"/>
      <c r="AO62" s="48"/>
      <c r="AP62" s="48"/>
      <c r="AQ62" s="48"/>
      <c r="AR62" s="74"/>
      <c r="AS62" s="81"/>
      <c r="AT62" s="53"/>
      <c r="AU62" s="52"/>
      <c r="AV62" s="94"/>
    </row>
    <row r="63" spans="1:48" x14ac:dyDescent="0.2">
      <c r="B63" s="177"/>
      <c r="C63" s="182">
        <v>5.4</v>
      </c>
      <c r="D63" s="178" t="s">
        <v>73</v>
      </c>
      <c r="E63" s="177" t="s">
        <v>32</v>
      </c>
      <c r="F63" s="47"/>
      <c r="G63" s="48"/>
      <c r="H63" s="48"/>
      <c r="I63" s="48"/>
      <c r="J63" s="79"/>
      <c r="K63" s="47"/>
      <c r="L63" s="48"/>
      <c r="M63" s="48"/>
      <c r="N63" s="48"/>
      <c r="O63" s="79"/>
      <c r="P63" s="47"/>
      <c r="Q63" s="48"/>
      <c r="R63" s="48"/>
      <c r="S63" s="48"/>
      <c r="T63" s="74"/>
      <c r="U63" s="47"/>
      <c r="V63" s="74"/>
      <c r="W63" s="74"/>
      <c r="X63" s="47"/>
      <c r="Y63" s="74"/>
      <c r="Z63" s="74"/>
      <c r="AA63" s="47"/>
      <c r="AB63" s="74"/>
      <c r="AC63" s="74"/>
      <c r="AD63" s="47"/>
      <c r="AE63" s="549"/>
      <c r="AF63" s="549"/>
      <c r="AG63" s="549"/>
      <c r="AH63" s="550"/>
      <c r="AI63" s="47"/>
      <c r="AJ63" s="549"/>
      <c r="AK63" s="549"/>
      <c r="AL63" s="549"/>
      <c r="AM63" s="555"/>
      <c r="AN63" s="47"/>
      <c r="AO63" s="48"/>
      <c r="AP63" s="48"/>
      <c r="AQ63" s="48"/>
      <c r="AR63" s="74"/>
      <c r="AS63" s="81"/>
      <c r="AT63" s="53"/>
      <c r="AU63" s="52"/>
      <c r="AV63" s="94"/>
    </row>
    <row r="64" spans="1:48" x14ac:dyDescent="0.2">
      <c r="B64" s="177"/>
      <c r="C64" s="182">
        <v>5.5</v>
      </c>
      <c r="D64" s="178" t="s">
        <v>77</v>
      </c>
      <c r="E64" s="372"/>
      <c r="F64" s="367"/>
      <c r="G64" s="365"/>
      <c r="H64" s="365"/>
      <c r="I64" s="365"/>
      <c r="J64" s="366"/>
      <c r="K64" s="367"/>
      <c r="L64" s="365"/>
      <c r="M64" s="365"/>
      <c r="N64" s="365"/>
      <c r="O64" s="366"/>
      <c r="P64" s="367"/>
      <c r="Q64" s="365"/>
      <c r="R64" s="365"/>
      <c r="S64" s="365"/>
      <c r="T64" s="368"/>
      <c r="U64" s="367"/>
      <c r="V64" s="368"/>
      <c r="W64" s="368"/>
      <c r="X64" s="367"/>
      <c r="Y64" s="368"/>
      <c r="Z64" s="368"/>
      <c r="AA64" s="367"/>
      <c r="AB64" s="368"/>
      <c r="AC64" s="368"/>
      <c r="AD64" s="367"/>
      <c r="AE64" s="365"/>
      <c r="AF64" s="365"/>
      <c r="AG64" s="365"/>
      <c r="AH64" s="368"/>
      <c r="AI64" s="367"/>
      <c r="AJ64" s="365"/>
      <c r="AK64" s="365"/>
      <c r="AL64" s="365"/>
      <c r="AM64" s="366"/>
      <c r="AN64" s="367"/>
      <c r="AO64" s="365"/>
      <c r="AP64" s="365"/>
      <c r="AQ64" s="365"/>
      <c r="AR64" s="368"/>
      <c r="AS64" s="369"/>
      <c r="AT64" s="370"/>
      <c r="AU64" s="335"/>
      <c r="AV64" s="371"/>
    </row>
    <row r="65" spans="1:48" x14ac:dyDescent="0.2">
      <c r="B65" s="177"/>
      <c r="C65" s="182"/>
      <c r="D65" s="178" t="s">
        <v>342</v>
      </c>
      <c r="E65" s="177"/>
      <c r="F65" s="92"/>
      <c r="G65" s="48"/>
      <c r="H65" s="48"/>
      <c r="I65" s="48"/>
      <c r="J65" s="79"/>
      <c r="K65" s="47"/>
      <c r="L65" s="48"/>
      <c r="M65" s="48"/>
      <c r="N65" s="48"/>
      <c r="O65" s="79"/>
      <c r="P65" s="47"/>
      <c r="Q65" s="48"/>
      <c r="R65" s="48"/>
      <c r="S65" s="48"/>
      <c r="T65" s="74"/>
      <c r="U65" s="47"/>
      <c r="V65" s="74"/>
      <c r="W65" s="74"/>
      <c r="X65" s="47"/>
      <c r="Y65" s="74"/>
      <c r="Z65" s="74"/>
      <c r="AA65" s="47"/>
      <c r="AB65" s="74"/>
      <c r="AC65" s="74"/>
      <c r="AD65" s="47"/>
      <c r="AE65" s="549"/>
      <c r="AF65" s="549"/>
      <c r="AG65" s="549"/>
      <c r="AH65" s="550"/>
      <c r="AI65" s="47"/>
      <c r="AJ65" s="549"/>
      <c r="AK65" s="549"/>
      <c r="AL65" s="549"/>
      <c r="AM65" s="555"/>
      <c r="AN65" s="47"/>
      <c r="AO65" s="48"/>
      <c r="AP65" s="48"/>
      <c r="AQ65" s="48"/>
      <c r="AR65" s="74"/>
      <c r="AS65" s="56"/>
      <c r="AT65" s="76"/>
      <c r="AU65" s="50"/>
      <c r="AV65" s="94"/>
    </row>
    <row r="66" spans="1:48" x14ac:dyDescent="0.2">
      <c r="B66" s="177"/>
      <c r="C66" s="189"/>
      <c r="D66" s="178" t="s">
        <v>343</v>
      </c>
      <c r="E66" s="177"/>
      <c r="F66" s="92"/>
      <c r="G66" s="48"/>
      <c r="H66" s="48"/>
      <c r="I66" s="48"/>
      <c r="J66" s="79"/>
      <c r="K66" s="47"/>
      <c r="L66" s="48"/>
      <c r="M66" s="48"/>
      <c r="N66" s="48"/>
      <c r="O66" s="79"/>
      <c r="P66" s="47"/>
      <c r="Q66" s="48"/>
      <c r="R66" s="48"/>
      <c r="S66" s="48"/>
      <c r="T66" s="74"/>
      <c r="U66" s="47"/>
      <c r="V66" s="74"/>
      <c r="W66" s="74"/>
      <c r="X66" s="47"/>
      <c r="Y66" s="74"/>
      <c r="Z66" s="74"/>
      <c r="AA66" s="47"/>
      <c r="AB66" s="74"/>
      <c r="AC66" s="74"/>
      <c r="AD66" s="47"/>
      <c r="AE66" s="549"/>
      <c r="AF66" s="549"/>
      <c r="AG66" s="549"/>
      <c r="AH66" s="550"/>
      <c r="AI66" s="47"/>
      <c r="AJ66" s="549"/>
      <c r="AK66" s="549"/>
      <c r="AL66" s="549"/>
      <c r="AM66" s="555"/>
      <c r="AN66" s="47"/>
      <c r="AO66" s="48"/>
      <c r="AP66" s="48"/>
      <c r="AQ66" s="48"/>
      <c r="AR66" s="74"/>
      <c r="AS66" s="56"/>
      <c r="AT66" s="76"/>
      <c r="AU66" s="50"/>
      <c r="AV66" s="94"/>
    </row>
    <row r="67" spans="1:48" x14ac:dyDescent="0.2">
      <c r="B67" s="177"/>
      <c r="C67" s="182">
        <v>5.6</v>
      </c>
      <c r="D67" s="178" t="s">
        <v>74</v>
      </c>
      <c r="E67" s="177"/>
      <c r="F67" s="47"/>
      <c r="G67" s="48"/>
      <c r="H67" s="48"/>
      <c r="I67" s="48"/>
      <c r="J67" s="79"/>
      <c r="K67" s="47"/>
      <c r="L67" s="48"/>
      <c r="M67" s="48"/>
      <c r="N67" s="48"/>
      <c r="O67" s="79"/>
      <c r="P67" s="47"/>
      <c r="Q67" s="48"/>
      <c r="R67" s="48"/>
      <c r="S67" s="48"/>
      <c r="T67" s="74"/>
      <c r="U67" s="47"/>
      <c r="V67" s="74"/>
      <c r="W67" s="74"/>
      <c r="X67" s="47"/>
      <c r="Y67" s="74"/>
      <c r="Z67" s="74"/>
      <c r="AA67" s="47"/>
      <c r="AB67" s="74"/>
      <c r="AC67" s="74"/>
      <c r="AD67" s="47"/>
      <c r="AE67" s="549"/>
      <c r="AF67" s="549"/>
      <c r="AG67" s="549"/>
      <c r="AH67" s="550"/>
      <c r="AI67" s="47"/>
      <c r="AJ67" s="549"/>
      <c r="AK67" s="549"/>
      <c r="AL67" s="549"/>
      <c r="AM67" s="555"/>
      <c r="AN67" s="47"/>
      <c r="AO67" s="48"/>
      <c r="AP67" s="48"/>
      <c r="AQ67" s="48"/>
      <c r="AR67" s="74"/>
      <c r="AS67" s="81"/>
      <c r="AT67" s="53"/>
      <c r="AU67" s="52"/>
      <c r="AV67" s="94"/>
    </row>
    <row r="68" spans="1:48" ht="25.5" x14ac:dyDescent="0.2">
      <c r="B68" s="177"/>
      <c r="C68" s="182">
        <v>5.7</v>
      </c>
      <c r="D68" s="176" t="s">
        <v>387</v>
      </c>
      <c r="E68" s="175" t="s">
        <v>144</v>
      </c>
      <c r="F68" s="47"/>
      <c r="G68" s="48"/>
      <c r="H68" s="48"/>
      <c r="I68" s="48"/>
      <c r="J68" s="79"/>
      <c r="K68" s="47"/>
      <c r="L68" s="48"/>
      <c r="M68" s="48"/>
      <c r="N68" s="48"/>
      <c r="O68" s="79"/>
      <c r="P68" s="47"/>
      <c r="Q68" s="48"/>
      <c r="R68" s="48"/>
      <c r="S68" s="48"/>
      <c r="T68" s="74"/>
      <c r="U68" s="47"/>
      <c r="V68" s="74"/>
      <c r="W68" s="74"/>
      <c r="X68" s="47"/>
      <c r="Y68" s="74"/>
      <c r="Z68" s="74"/>
      <c r="AA68" s="47"/>
      <c r="AB68" s="74"/>
      <c r="AC68" s="74"/>
      <c r="AD68" s="47"/>
      <c r="AE68" s="549"/>
      <c r="AF68" s="549"/>
      <c r="AG68" s="549"/>
      <c r="AH68" s="550"/>
      <c r="AI68" s="47"/>
      <c r="AJ68" s="549"/>
      <c r="AK68" s="549"/>
      <c r="AL68" s="549"/>
      <c r="AM68" s="555"/>
      <c r="AN68" s="47"/>
      <c r="AO68" s="48"/>
      <c r="AP68" s="48"/>
      <c r="AQ68" s="48"/>
      <c r="AR68" s="74"/>
      <c r="AS68" s="81"/>
      <c r="AT68" s="53"/>
      <c r="AU68" s="52"/>
      <c r="AV68" s="94"/>
    </row>
    <row r="69" spans="1:48" ht="25.5" x14ac:dyDescent="0.2">
      <c r="B69" s="177"/>
      <c r="C69" s="182">
        <v>5.8</v>
      </c>
      <c r="D69" s="176" t="s">
        <v>388</v>
      </c>
      <c r="E69" s="175" t="s">
        <v>143</v>
      </c>
      <c r="F69" s="92"/>
      <c r="G69" s="48"/>
      <c r="H69" s="48"/>
      <c r="I69" s="224"/>
      <c r="J69" s="225"/>
      <c r="K69" s="47"/>
      <c r="L69" s="63"/>
      <c r="M69" s="63"/>
      <c r="N69" s="224"/>
      <c r="O69" s="225"/>
      <c r="P69" s="47"/>
      <c r="Q69" s="63"/>
      <c r="R69" s="63"/>
      <c r="S69" s="224"/>
      <c r="T69" s="226"/>
      <c r="U69" s="47"/>
      <c r="V69" s="74"/>
      <c r="W69" s="74"/>
      <c r="X69" s="47"/>
      <c r="Y69" s="74"/>
      <c r="Z69" s="74"/>
      <c r="AA69" s="47"/>
      <c r="AB69" s="74"/>
      <c r="AC69" s="74"/>
      <c r="AD69" s="47"/>
      <c r="AE69" s="224"/>
      <c r="AF69" s="224"/>
      <c r="AG69" s="224"/>
      <c r="AH69" s="226"/>
      <c r="AI69" s="47"/>
      <c r="AJ69" s="224"/>
      <c r="AK69" s="224"/>
      <c r="AL69" s="224"/>
      <c r="AM69" s="225"/>
      <c r="AN69" s="47"/>
      <c r="AO69" s="63"/>
      <c r="AP69" s="63"/>
      <c r="AQ69" s="224"/>
      <c r="AR69" s="226"/>
      <c r="AS69" s="56"/>
      <c r="AT69" s="76"/>
      <c r="AU69" s="50"/>
      <c r="AV69" s="95"/>
    </row>
    <row r="70" spans="1:48" s="8" customFormat="1" x14ac:dyDescent="0.2">
      <c r="A70" s="162"/>
      <c r="B70" s="361"/>
      <c r="C70" s="362"/>
      <c r="D70" s="363"/>
      <c r="E70" s="361"/>
      <c r="F70" s="364"/>
      <c r="G70" s="365"/>
      <c r="H70" s="365"/>
      <c r="I70" s="365"/>
      <c r="J70" s="366"/>
      <c r="K70" s="367"/>
      <c r="L70" s="365"/>
      <c r="M70" s="365"/>
      <c r="N70" s="365"/>
      <c r="O70" s="366"/>
      <c r="P70" s="367"/>
      <c r="Q70" s="365"/>
      <c r="R70" s="365"/>
      <c r="S70" s="365"/>
      <c r="T70" s="368"/>
      <c r="U70" s="367"/>
      <c r="V70" s="368"/>
      <c r="W70" s="368"/>
      <c r="X70" s="367"/>
      <c r="Y70" s="368"/>
      <c r="Z70" s="368"/>
      <c r="AA70" s="367"/>
      <c r="AB70" s="368"/>
      <c r="AC70" s="368"/>
      <c r="AD70" s="367"/>
      <c r="AE70" s="365"/>
      <c r="AF70" s="365"/>
      <c r="AG70" s="365"/>
      <c r="AH70" s="368"/>
      <c r="AI70" s="367"/>
      <c r="AJ70" s="365"/>
      <c r="AK70" s="365"/>
      <c r="AL70" s="365"/>
      <c r="AM70" s="366"/>
      <c r="AN70" s="367"/>
      <c r="AO70" s="365"/>
      <c r="AP70" s="365"/>
      <c r="AQ70" s="365"/>
      <c r="AR70" s="368"/>
      <c r="AS70" s="369"/>
      <c r="AT70" s="370"/>
      <c r="AU70" s="335"/>
      <c r="AV70" s="371"/>
    </row>
    <row r="71" spans="1:48" x14ac:dyDescent="0.2">
      <c r="B71" s="190" t="s">
        <v>186</v>
      </c>
      <c r="C71" s="191" t="s">
        <v>6</v>
      </c>
      <c r="D71" s="192"/>
      <c r="E71" s="193" t="s">
        <v>33</v>
      </c>
      <c r="F71" s="227"/>
      <c r="G71" s="228"/>
      <c r="H71" s="228"/>
      <c r="I71" s="228"/>
      <c r="J71" s="229"/>
      <c r="K71" s="230"/>
      <c r="L71" s="228"/>
      <c r="M71" s="228"/>
      <c r="N71" s="228"/>
      <c r="O71" s="229"/>
      <c r="P71" s="230"/>
      <c r="Q71" s="228"/>
      <c r="R71" s="228"/>
      <c r="S71" s="228"/>
      <c r="T71" s="231"/>
      <c r="U71" s="230"/>
      <c r="V71" s="231"/>
      <c r="W71" s="231"/>
      <c r="X71" s="230"/>
      <c r="Y71" s="231"/>
      <c r="Z71" s="231"/>
      <c r="AA71" s="230"/>
      <c r="AB71" s="231"/>
      <c r="AC71" s="231"/>
      <c r="AD71" s="230"/>
      <c r="AE71" s="228"/>
      <c r="AF71" s="228"/>
      <c r="AG71" s="228"/>
      <c r="AH71" s="231"/>
      <c r="AI71" s="230"/>
      <c r="AJ71" s="228"/>
      <c r="AK71" s="228"/>
      <c r="AL71" s="228"/>
      <c r="AM71" s="229"/>
      <c r="AN71" s="230"/>
      <c r="AO71" s="228"/>
      <c r="AP71" s="228"/>
      <c r="AQ71" s="228"/>
      <c r="AR71" s="231"/>
      <c r="AS71" s="232"/>
      <c r="AT71" s="233"/>
      <c r="AU71" s="234"/>
      <c r="AV71" s="140"/>
    </row>
    <row r="72" spans="1:48" x14ac:dyDescent="0.2">
      <c r="B72" s="188" t="s">
        <v>187</v>
      </c>
      <c r="C72" s="194" t="s">
        <v>147</v>
      </c>
      <c r="D72" s="195"/>
      <c r="E72" s="372"/>
      <c r="F72" s="367"/>
      <c r="G72" s="365"/>
      <c r="H72" s="365"/>
      <c r="I72" s="365"/>
      <c r="J72" s="366"/>
      <c r="K72" s="367"/>
      <c r="L72" s="365"/>
      <c r="M72" s="365"/>
      <c r="N72" s="365"/>
      <c r="O72" s="366"/>
      <c r="P72" s="367"/>
      <c r="Q72" s="365"/>
      <c r="R72" s="365"/>
      <c r="S72" s="365"/>
      <c r="T72" s="368"/>
      <c r="U72" s="367"/>
      <c r="V72" s="368"/>
      <c r="W72" s="368"/>
      <c r="X72" s="367"/>
      <c r="Y72" s="368"/>
      <c r="Z72" s="368"/>
      <c r="AA72" s="367"/>
      <c r="AB72" s="368"/>
      <c r="AC72" s="368"/>
      <c r="AD72" s="367"/>
      <c r="AE72" s="365"/>
      <c r="AF72" s="365"/>
      <c r="AG72" s="365"/>
      <c r="AH72" s="368"/>
      <c r="AI72" s="367"/>
      <c r="AJ72" s="365"/>
      <c r="AK72" s="365"/>
      <c r="AL72" s="365"/>
      <c r="AM72" s="366"/>
      <c r="AN72" s="367"/>
      <c r="AO72" s="365"/>
      <c r="AP72" s="365"/>
      <c r="AQ72" s="365"/>
      <c r="AR72" s="368"/>
      <c r="AS72" s="369"/>
      <c r="AT72" s="370"/>
      <c r="AU72" s="335"/>
      <c r="AV72" s="371"/>
    </row>
    <row r="73" spans="1:48" x14ac:dyDescent="0.2">
      <c r="B73" s="174"/>
      <c r="C73" s="182">
        <v>7.1</v>
      </c>
      <c r="D73" s="178" t="s">
        <v>117</v>
      </c>
      <c r="E73" s="177" t="s">
        <v>35</v>
      </c>
      <c r="F73" s="93"/>
      <c r="G73" s="235"/>
      <c r="H73" s="235"/>
      <c r="I73" s="235"/>
      <c r="J73" s="80"/>
      <c r="K73" s="54"/>
      <c r="L73" s="235"/>
      <c r="M73" s="235"/>
      <c r="N73" s="235"/>
      <c r="O73" s="80"/>
      <c r="P73" s="54"/>
      <c r="Q73" s="235"/>
      <c r="R73" s="235"/>
      <c r="S73" s="235"/>
      <c r="T73" s="75"/>
      <c r="U73" s="54"/>
      <c r="V73" s="75"/>
      <c r="W73" s="75"/>
      <c r="X73" s="54"/>
      <c r="Y73" s="75"/>
      <c r="Z73" s="75"/>
      <c r="AA73" s="54"/>
      <c r="AB73" s="75"/>
      <c r="AC73" s="75"/>
      <c r="AD73" s="54"/>
      <c r="AE73" s="474"/>
      <c r="AF73" s="474"/>
      <c r="AG73" s="474"/>
      <c r="AH73" s="475"/>
      <c r="AI73" s="54"/>
      <c r="AJ73" s="474"/>
      <c r="AK73" s="474"/>
      <c r="AL73" s="474"/>
      <c r="AM73" s="557"/>
      <c r="AN73" s="54"/>
      <c r="AO73" s="235"/>
      <c r="AP73" s="235"/>
      <c r="AQ73" s="235"/>
      <c r="AR73" s="75"/>
      <c r="AS73" s="96"/>
      <c r="AT73" s="77"/>
      <c r="AU73" s="55"/>
      <c r="AV73" s="97"/>
    </row>
    <row r="74" spans="1:48" x14ac:dyDescent="0.2">
      <c r="B74" s="174"/>
      <c r="C74" s="182">
        <v>7.2</v>
      </c>
      <c r="D74" s="178" t="s">
        <v>7</v>
      </c>
      <c r="E74" s="177" t="s">
        <v>36</v>
      </c>
      <c r="F74" s="93"/>
      <c r="G74" s="235"/>
      <c r="H74" s="235"/>
      <c r="I74" s="235"/>
      <c r="J74" s="80"/>
      <c r="K74" s="54"/>
      <c r="L74" s="235"/>
      <c r="M74" s="235"/>
      <c r="N74" s="235"/>
      <c r="O74" s="80"/>
      <c r="P74" s="54"/>
      <c r="Q74" s="235"/>
      <c r="R74" s="235"/>
      <c r="S74" s="235"/>
      <c r="T74" s="75"/>
      <c r="U74" s="54"/>
      <c r="V74" s="75"/>
      <c r="W74" s="75"/>
      <c r="X74" s="54"/>
      <c r="Y74" s="75"/>
      <c r="Z74" s="75"/>
      <c r="AA74" s="54"/>
      <c r="AB74" s="75"/>
      <c r="AC74" s="75"/>
      <c r="AD74" s="54"/>
      <c r="AE74" s="474"/>
      <c r="AF74" s="474"/>
      <c r="AG74" s="474"/>
      <c r="AH74" s="475"/>
      <c r="AI74" s="54"/>
      <c r="AJ74" s="474"/>
      <c r="AK74" s="474"/>
      <c r="AL74" s="474"/>
      <c r="AM74" s="557"/>
      <c r="AN74" s="54"/>
      <c r="AO74" s="235"/>
      <c r="AP74" s="235"/>
      <c r="AQ74" s="235"/>
      <c r="AR74" s="75"/>
      <c r="AS74" s="96"/>
      <c r="AT74" s="77"/>
      <c r="AU74" s="55"/>
      <c r="AV74" s="97"/>
    </row>
    <row r="75" spans="1:48" x14ac:dyDescent="0.2">
      <c r="B75" s="174"/>
      <c r="C75" s="182">
        <v>7.3</v>
      </c>
      <c r="D75" s="178" t="s">
        <v>8</v>
      </c>
      <c r="E75" s="177" t="s">
        <v>37</v>
      </c>
      <c r="F75" s="255"/>
      <c r="G75" s="256"/>
      <c r="H75" s="256"/>
      <c r="I75" s="256"/>
      <c r="J75" s="257"/>
      <c r="K75" s="54"/>
      <c r="L75" s="235"/>
      <c r="M75" s="235"/>
      <c r="N75" s="235"/>
      <c r="O75" s="80"/>
      <c r="P75" s="54"/>
      <c r="Q75" s="235"/>
      <c r="R75" s="235"/>
      <c r="S75" s="235"/>
      <c r="T75" s="75"/>
      <c r="U75" s="255"/>
      <c r="V75" s="258"/>
      <c r="W75" s="258"/>
      <c r="X75" s="54"/>
      <c r="Y75" s="75"/>
      <c r="Z75" s="75"/>
      <c r="AA75" s="54"/>
      <c r="AB75" s="75"/>
      <c r="AC75" s="75"/>
      <c r="AD75" s="54"/>
      <c r="AE75" s="474"/>
      <c r="AF75" s="474"/>
      <c r="AG75" s="474"/>
      <c r="AH75" s="475"/>
      <c r="AI75" s="54"/>
      <c r="AJ75" s="474"/>
      <c r="AK75" s="474"/>
      <c r="AL75" s="474"/>
      <c r="AM75" s="557"/>
      <c r="AN75" s="473"/>
      <c r="AO75" s="474"/>
      <c r="AP75" s="474"/>
      <c r="AQ75" s="474"/>
      <c r="AR75" s="475"/>
      <c r="AS75" s="96"/>
      <c r="AT75" s="77"/>
      <c r="AU75" s="55"/>
      <c r="AV75" s="97"/>
    </row>
    <row r="76" spans="1:48" x14ac:dyDescent="0.2">
      <c r="B76" s="174"/>
      <c r="C76" s="182">
        <v>7.4</v>
      </c>
      <c r="D76" s="178" t="s">
        <v>86</v>
      </c>
      <c r="E76" s="177" t="s">
        <v>38</v>
      </c>
      <c r="F76" s="93"/>
      <c r="G76" s="235"/>
      <c r="H76" s="235"/>
      <c r="I76" s="235"/>
      <c r="J76" s="80"/>
      <c r="K76" s="54"/>
      <c r="L76" s="235"/>
      <c r="M76" s="235"/>
      <c r="N76" s="235"/>
      <c r="O76" s="80"/>
      <c r="P76" s="54"/>
      <c r="Q76" s="235"/>
      <c r="R76" s="235"/>
      <c r="S76" s="235"/>
      <c r="T76" s="75"/>
      <c r="U76" s="54"/>
      <c r="V76" s="75"/>
      <c r="W76" s="75"/>
      <c r="X76" s="54"/>
      <c r="Y76" s="75"/>
      <c r="Z76" s="75"/>
      <c r="AA76" s="54"/>
      <c r="AB76" s="75"/>
      <c r="AC76" s="75"/>
      <c r="AD76" s="54"/>
      <c r="AE76" s="474"/>
      <c r="AF76" s="474"/>
      <c r="AG76" s="474"/>
      <c r="AH76" s="475"/>
      <c r="AI76" s="54"/>
      <c r="AJ76" s="474"/>
      <c r="AK76" s="474"/>
      <c r="AL76" s="474"/>
      <c r="AM76" s="557"/>
      <c r="AN76" s="54"/>
      <c r="AO76" s="235"/>
      <c r="AP76" s="235"/>
      <c r="AQ76" s="235"/>
      <c r="AR76" s="75"/>
      <c r="AS76" s="96"/>
      <c r="AT76" s="77"/>
      <c r="AU76" s="55"/>
      <c r="AV76" s="97"/>
    </row>
    <row r="77" spans="1:48" ht="13.5" thickBot="1" x14ac:dyDescent="0.25">
      <c r="B77" s="180"/>
      <c r="C77" s="175">
        <v>7.5</v>
      </c>
      <c r="D77" s="178" t="s">
        <v>78</v>
      </c>
      <c r="E77" s="175"/>
      <c r="F77" s="439">
        <f>F76/12</f>
        <v>0</v>
      </c>
      <c r="G77" s="440">
        <f t="shared" ref="G77:AV77" si="0">G76/12</f>
        <v>0</v>
      </c>
      <c r="H77" s="440">
        <f t="shared" si="0"/>
        <v>0</v>
      </c>
      <c r="I77" s="440">
        <f t="shared" si="0"/>
        <v>0</v>
      </c>
      <c r="J77" s="441">
        <f t="shared" si="0"/>
        <v>0</v>
      </c>
      <c r="K77" s="439">
        <f t="shared" si="0"/>
        <v>0</v>
      </c>
      <c r="L77" s="440">
        <f t="shared" si="0"/>
        <v>0</v>
      </c>
      <c r="M77" s="440">
        <f t="shared" si="0"/>
        <v>0</v>
      </c>
      <c r="N77" s="440">
        <f t="shared" si="0"/>
        <v>0</v>
      </c>
      <c r="O77" s="441">
        <f t="shared" si="0"/>
        <v>0</v>
      </c>
      <c r="P77" s="439">
        <f t="shared" si="0"/>
        <v>0</v>
      </c>
      <c r="Q77" s="440">
        <f t="shared" si="0"/>
        <v>0</v>
      </c>
      <c r="R77" s="440">
        <f t="shared" si="0"/>
        <v>0</v>
      </c>
      <c r="S77" s="440">
        <f t="shared" si="0"/>
        <v>0</v>
      </c>
      <c r="T77" s="442">
        <f t="shared" si="0"/>
        <v>0</v>
      </c>
      <c r="U77" s="439">
        <f t="shared" si="0"/>
        <v>0</v>
      </c>
      <c r="V77" s="442">
        <f t="shared" si="0"/>
        <v>0</v>
      </c>
      <c r="W77" s="441">
        <f t="shared" si="0"/>
        <v>0</v>
      </c>
      <c r="X77" s="439">
        <f t="shared" si="0"/>
        <v>0</v>
      </c>
      <c r="Y77" s="442">
        <f t="shared" si="0"/>
        <v>0</v>
      </c>
      <c r="Z77" s="441">
        <f t="shared" si="0"/>
        <v>0</v>
      </c>
      <c r="AA77" s="439">
        <f t="shared" si="0"/>
        <v>0</v>
      </c>
      <c r="AB77" s="442">
        <f t="shared" si="0"/>
        <v>0</v>
      </c>
      <c r="AC77" s="441">
        <f t="shared" si="0"/>
        <v>0</v>
      </c>
      <c r="AD77" s="439">
        <f t="shared" si="0"/>
        <v>0</v>
      </c>
      <c r="AE77" s="553">
        <f t="shared" si="0"/>
        <v>0</v>
      </c>
      <c r="AF77" s="553">
        <f t="shared" si="0"/>
        <v>0</v>
      </c>
      <c r="AG77" s="553">
        <f t="shared" si="0"/>
        <v>0</v>
      </c>
      <c r="AH77" s="554">
        <f t="shared" si="0"/>
        <v>0</v>
      </c>
      <c r="AI77" s="439">
        <f t="shared" si="0"/>
        <v>0</v>
      </c>
      <c r="AJ77" s="553">
        <f t="shared" si="0"/>
        <v>0</v>
      </c>
      <c r="AK77" s="553">
        <f t="shared" si="0"/>
        <v>0</v>
      </c>
      <c r="AL77" s="553">
        <f t="shared" si="0"/>
        <v>0</v>
      </c>
      <c r="AM77" s="558">
        <f t="shared" si="0"/>
        <v>0</v>
      </c>
      <c r="AN77" s="439">
        <f t="shared" si="0"/>
        <v>0</v>
      </c>
      <c r="AO77" s="440">
        <f t="shared" si="0"/>
        <v>0</v>
      </c>
      <c r="AP77" s="440">
        <f t="shared" si="0"/>
        <v>0</v>
      </c>
      <c r="AQ77" s="440">
        <f t="shared" si="0"/>
        <v>0</v>
      </c>
      <c r="AR77" s="442">
        <f t="shared" si="0"/>
        <v>0</v>
      </c>
      <c r="AS77" s="443">
        <f t="shared" si="0"/>
        <v>0</v>
      </c>
      <c r="AT77" s="444">
        <f t="shared" si="0"/>
        <v>0</v>
      </c>
      <c r="AU77" s="445">
        <f t="shared" si="0"/>
        <v>0</v>
      </c>
      <c r="AV77" s="446">
        <f t="shared" si="0"/>
        <v>0</v>
      </c>
    </row>
    <row r="78" spans="1:48" ht="25.9" customHeight="1" x14ac:dyDescent="0.2">
      <c r="B78" s="353"/>
      <c r="C78" s="354"/>
      <c r="D78" s="355"/>
      <c r="E78" s="356"/>
      <c r="F78" s="586" t="s">
        <v>344</v>
      </c>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row>
    <row r="79" spans="1:48" ht="25.9" customHeight="1" x14ac:dyDescent="0.2">
      <c r="B79" s="357"/>
      <c r="C79" s="358"/>
      <c r="D79" s="359"/>
      <c r="E79" s="360"/>
      <c r="F79" s="587"/>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row>
    <row r="80" spans="1:48" x14ac:dyDescent="0.2">
      <c r="B80" s="196" t="s">
        <v>188</v>
      </c>
      <c r="C80" s="197" t="s">
        <v>170</v>
      </c>
      <c r="D80" s="192"/>
      <c r="E80" s="198" t="s">
        <v>34</v>
      </c>
      <c r="F80" s="462"/>
      <c r="G80" s="10"/>
      <c r="H80" s="103"/>
      <c r="I80" s="10"/>
      <c r="J80" s="10"/>
      <c r="K80" s="10"/>
      <c r="L80" s="10"/>
      <c r="M80" s="103"/>
      <c r="N80" s="10"/>
      <c r="O80" s="10"/>
      <c r="P80" s="10"/>
      <c r="Q80" s="10"/>
      <c r="R80" s="103"/>
      <c r="S80" s="10"/>
      <c r="T80" s="10"/>
      <c r="U80" s="10"/>
      <c r="V80" s="10"/>
      <c r="W80" s="103"/>
      <c r="X80" s="10"/>
      <c r="Y80" s="10"/>
      <c r="Z80" s="103"/>
      <c r="AA80" s="10"/>
      <c r="AB80" s="10"/>
      <c r="AC80" s="103"/>
      <c r="AD80" s="103"/>
      <c r="AE80" s="10"/>
      <c r="AF80" s="103"/>
      <c r="AG80" s="10"/>
      <c r="AH80" s="10"/>
      <c r="AI80" s="10"/>
      <c r="AJ80" s="10"/>
      <c r="AK80" s="103"/>
      <c r="AL80" s="10"/>
      <c r="AM80" s="10"/>
      <c r="AN80" s="103"/>
      <c r="AO80" s="10"/>
      <c r="AP80" s="103"/>
      <c r="AQ80" s="10"/>
      <c r="AR80" s="10"/>
      <c r="AS80" s="10"/>
      <c r="AT80" s="10"/>
      <c r="AU80" s="10"/>
      <c r="AV80" s="10"/>
    </row>
    <row r="81" spans="2:48" ht="13.5" thickBot="1" x14ac:dyDescent="0.25">
      <c r="B81" s="199" t="s">
        <v>189</v>
      </c>
      <c r="C81" s="200" t="s">
        <v>405</v>
      </c>
      <c r="D81" s="201"/>
      <c r="E81" s="202" t="s">
        <v>61</v>
      </c>
      <c r="F81" s="236"/>
      <c r="G81" s="10"/>
      <c r="H81" s="103"/>
      <c r="I81" s="10"/>
      <c r="J81" s="10"/>
      <c r="K81" s="10"/>
      <c r="L81" s="10"/>
      <c r="M81" s="103"/>
      <c r="N81" s="10"/>
      <c r="O81" s="10"/>
      <c r="P81" s="10"/>
      <c r="Q81" s="10"/>
      <c r="R81" s="103"/>
      <c r="S81" s="10"/>
      <c r="T81" s="10"/>
      <c r="U81" s="10"/>
      <c r="V81" s="10"/>
      <c r="W81" s="103"/>
      <c r="X81" s="10"/>
      <c r="Y81" s="10"/>
      <c r="Z81" s="103"/>
      <c r="AA81" s="10"/>
      <c r="AB81" s="10"/>
      <c r="AC81" s="103"/>
      <c r="AD81" s="103"/>
      <c r="AE81" s="10"/>
      <c r="AF81" s="103"/>
      <c r="AG81" s="10"/>
      <c r="AH81" s="10"/>
      <c r="AI81" s="10"/>
      <c r="AJ81" s="10"/>
      <c r="AK81" s="103"/>
      <c r="AL81" s="10"/>
      <c r="AM81" s="10"/>
      <c r="AN81" s="103"/>
      <c r="AO81" s="10"/>
      <c r="AP81" s="103"/>
      <c r="AQ81" s="10"/>
      <c r="AR81" s="10"/>
      <c r="AS81" s="10"/>
      <c r="AT81" s="10"/>
      <c r="AU81" s="10"/>
      <c r="AV81" s="10"/>
    </row>
    <row r="82" spans="2:48" x14ac:dyDescent="0.2">
      <c r="F82" s="10"/>
      <c r="G82" s="10"/>
      <c r="H82" s="103"/>
      <c r="I82" s="10"/>
      <c r="J82" s="10"/>
      <c r="K82" s="10"/>
      <c r="L82" s="10"/>
      <c r="M82" s="103"/>
      <c r="N82" s="10"/>
      <c r="O82" s="10"/>
      <c r="P82" s="10"/>
      <c r="Q82" s="10"/>
      <c r="R82" s="103"/>
      <c r="S82" s="10"/>
      <c r="T82" s="10"/>
      <c r="U82" s="10"/>
      <c r="V82" s="10"/>
      <c r="W82" s="103"/>
      <c r="X82" s="10"/>
      <c r="Y82" s="10"/>
      <c r="Z82" s="103"/>
      <c r="AA82" s="10"/>
      <c r="AB82" s="10"/>
      <c r="AC82" s="103"/>
      <c r="AD82" s="103"/>
      <c r="AE82" s="10"/>
      <c r="AF82" s="103"/>
      <c r="AG82" s="10"/>
      <c r="AH82" s="10"/>
      <c r="AI82" s="10"/>
      <c r="AJ82" s="10"/>
      <c r="AK82" s="103"/>
      <c r="AL82" s="10"/>
      <c r="AM82" s="10"/>
      <c r="AN82" s="103"/>
      <c r="AO82" s="10"/>
      <c r="AP82" s="103"/>
      <c r="AQ82" s="10"/>
      <c r="AR82" s="10"/>
      <c r="AS82" s="10"/>
      <c r="AT82" s="10"/>
      <c r="AU82" s="10"/>
    </row>
    <row r="83" spans="2:48" x14ac:dyDescent="0.2">
      <c r="B83" s="542" t="s">
        <v>201</v>
      </c>
      <c r="C83" s="542"/>
      <c r="D83" s="542"/>
      <c r="E83" s="203"/>
      <c r="F83" s="10"/>
      <c r="G83" s="10"/>
      <c r="H83" s="103"/>
      <c r="I83" s="10"/>
      <c r="J83" s="10"/>
      <c r="K83" s="10"/>
      <c r="L83" s="10"/>
      <c r="M83" s="103"/>
      <c r="N83" s="10"/>
      <c r="O83" s="10"/>
      <c r="P83" s="10"/>
      <c r="Q83" s="10"/>
      <c r="R83" s="103"/>
      <c r="S83" s="10"/>
      <c r="T83" s="10"/>
      <c r="U83" s="10"/>
      <c r="V83" s="10"/>
      <c r="W83" s="103"/>
      <c r="X83" s="10"/>
      <c r="Y83" s="10"/>
      <c r="Z83" s="103"/>
      <c r="AA83" s="10"/>
      <c r="AB83" s="10"/>
      <c r="AC83" s="103"/>
      <c r="AD83" s="103"/>
      <c r="AE83" s="10"/>
      <c r="AF83" s="103"/>
      <c r="AG83" s="10"/>
      <c r="AH83" s="10"/>
      <c r="AI83" s="10"/>
      <c r="AJ83" s="10"/>
      <c r="AK83" s="103"/>
      <c r="AL83" s="10"/>
      <c r="AN83" s="103"/>
      <c r="AO83" s="10"/>
      <c r="AP83" s="103"/>
      <c r="AQ83" s="10"/>
      <c r="AR83" s="10"/>
    </row>
    <row r="84" spans="2:48" ht="13.15" customHeight="1" x14ac:dyDescent="0.2">
      <c r="B84" s="542"/>
      <c r="C84" s="585" t="s">
        <v>202</v>
      </c>
      <c r="D84" s="585"/>
      <c r="E84" s="203"/>
      <c r="F84" s="10"/>
      <c r="G84" s="10"/>
      <c r="H84" s="103"/>
      <c r="I84" s="10"/>
      <c r="J84" s="10"/>
      <c r="K84" s="10"/>
      <c r="L84" s="10"/>
      <c r="M84" s="103"/>
      <c r="N84" s="10"/>
      <c r="O84" s="10"/>
      <c r="P84" s="10"/>
      <c r="Q84" s="10"/>
      <c r="R84" s="103"/>
      <c r="S84" s="10"/>
      <c r="T84" s="10"/>
      <c r="U84" s="10"/>
      <c r="V84" s="10"/>
      <c r="W84" s="103"/>
      <c r="X84" s="10"/>
      <c r="Y84" s="10"/>
      <c r="Z84" s="103"/>
      <c r="AA84" s="10"/>
      <c r="AB84" s="10"/>
      <c r="AC84" s="103"/>
      <c r="AD84" s="103"/>
      <c r="AE84" s="10"/>
      <c r="AF84" s="103"/>
      <c r="AG84" s="10"/>
      <c r="AH84" s="10"/>
      <c r="AI84" s="10"/>
      <c r="AJ84" s="10"/>
      <c r="AK84" s="103"/>
      <c r="AL84" s="10"/>
      <c r="AN84" s="103"/>
      <c r="AO84" s="10"/>
      <c r="AP84" s="103"/>
      <c r="AQ84" s="10"/>
      <c r="AR84" s="10"/>
    </row>
    <row r="85" spans="2:48" x14ac:dyDescent="0.2">
      <c r="B85" s="542"/>
      <c r="C85" s="542" t="s">
        <v>401</v>
      </c>
      <c r="D85" s="541"/>
      <c r="F85" s="10"/>
      <c r="G85" s="10"/>
      <c r="H85" s="103"/>
      <c r="I85" s="10"/>
      <c r="J85" s="10"/>
      <c r="K85" s="10"/>
      <c r="L85" s="10"/>
      <c r="M85" s="103"/>
      <c r="N85" s="10"/>
      <c r="O85" s="10"/>
      <c r="P85" s="10"/>
      <c r="Q85" s="10"/>
      <c r="R85" s="103"/>
      <c r="S85" s="10"/>
      <c r="T85" s="10"/>
      <c r="U85" s="10"/>
      <c r="V85" s="10"/>
      <c r="W85" s="103"/>
      <c r="X85" s="10"/>
      <c r="Y85" s="10"/>
      <c r="Z85" s="103"/>
      <c r="AA85" s="10"/>
      <c r="AB85" s="10"/>
      <c r="AC85" s="103"/>
      <c r="AD85" s="103"/>
      <c r="AE85" s="10"/>
      <c r="AF85" s="103"/>
      <c r="AG85" s="10"/>
      <c r="AH85" s="10"/>
      <c r="AI85" s="10"/>
      <c r="AJ85" s="10"/>
      <c r="AK85" s="103"/>
      <c r="AL85" s="10"/>
      <c r="AM85" s="10"/>
      <c r="AN85" s="103"/>
      <c r="AO85" s="10"/>
      <c r="AP85" s="103"/>
      <c r="AQ85" s="10"/>
      <c r="AR85" s="10"/>
      <c r="AS85" s="10"/>
      <c r="AT85" s="10"/>
      <c r="AU85" s="10"/>
    </row>
    <row r="86" spans="2:48" ht="13.15" customHeight="1" x14ac:dyDescent="0.2">
      <c r="B86" s="542"/>
      <c r="C86" s="542" t="s">
        <v>402</v>
      </c>
      <c r="D86" s="541"/>
    </row>
    <row r="87" spans="2:48" ht="13.15" customHeight="1" x14ac:dyDescent="0.2">
      <c r="B87" s="540"/>
      <c r="C87" s="585" t="s">
        <v>403</v>
      </c>
      <c r="D87" s="585"/>
    </row>
    <row r="88" spans="2:48" ht="13.15" customHeight="1" x14ac:dyDescent="0.2">
      <c r="C88" s="460"/>
      <c r="D88" s="460"/>
    </row>
  </sheetData>
  <dataConsolidate/>
  <mergeCells count="33">
    <mergeCell ref="C87:D87"/>
    <mergeCell ref="C84:D84"/>
    <mergeCell ref="L6:M6"/>
    <mergeCell ref="AN16:AR16"/>
    <mergeCell ref="AN15:AR15"/>
    <mergeCell ref="F78:F79"/>
    <mergeCell ref="I12:J12"/>
    <mergeCell ref="L12:M12"/>
    <mergeCell ref="F6:G6"/>
    <mergeCell ref="B17:D18"/>
    <mergeCell ref="E17:E18"/>
    <mergeCell ref="AD16:AH16"/>
    <mergeCell ref="AI16:AM16"/>
    <mergeCell ref="U16:W16"/>
    <mergeCell ref="X16:Z16"/>
    <mergeCell ref="F16:J16"/>
    <mergeCell ref="K16:O16"/>
    <mergeCell ref="P16:T16"/>
    <mergeCell ref="L8:M8"/>
    <mergeCell ref="L10:M10"/>
    <mergeCell ref="I8:J8"/>
    <mergeCell ref="I10:J10"/>
    <mergeCell ref="F8:G8"/>
    <mergeCell ref="F10:G10"/>
    <mergeCell ref="F12:G12"/>
    <mergeCell ref="F15:T15"/>
    <mergeCell ref="AD15:AM15"/>
    <mergeCell ref="U15:AC15"/>
    <mergeCell ref="AS15:AS16"/>
    <mergeCell ref="AA16:AC16"/>
    <mergeCell ref="AV15:AV16"/>
    <mergeCell ref="AU15:AU16"/>
    <mergeCell ref="AT15:AT16"/>
  </mergeCells>
  <phoneticPr fontId="23" type="noConversion"/>
  <conditionalFormatting sqref="AL73:AM76 AG73:AI76 AA73:AA76 X73:X76 U73:U74 U76 S73:T76 N73:P76 K73:K76 I73:J74 I76:J76 F76 F73:F74 AI69 U69 P69 K69 I65:K68 AL62:AM63 AL65:AM68 X62:X63 X65:X69 AA62:AA63 AA65:AA69 AG62:AI63 AG65:AI68 S62:U63 S65:U68 N62:P63 N65:P68 F62:F63 F65:F69 I62:K63 AV71 AL46:AM49 X46:X49 AA46:AA49 AG46:AI49 S46:U49 N46:P49 F46:F49 I49:K49 AS29:AU37 AI29:AI37 U32:U37 X32:X37 AA32:AA37 P29:P37 K29:K37 F29:F37 AI23:AI25 U23:U25 P23:P25 AL21:AM22 X21:X25 AA21:AA25 AG21:AI22 S21:U22 K21:K25 N21:P22 F21:F25 I22:J22 X42:X44 AA42:AA44 AG42:AI44 S42:U44 N42:P44 F42:F44 I42:K44 AL42:AM44 G29:H31 L29:M31 Q29:R31 U29:AC31 AE29:AF31 AD73:AD76 AD62:AD63 AD65:AD69 AD46:AD49 AD29:AD37 AD21:AD25 AD42:AD44 AJ29:AK31 AS42:AV44 AS21:AU25 AS46:AV49 AS65:AV69 AS62:AV63 AS73:AV76 J46:K48">
    <cfRule type="cellIs" dxfId="13" priority="25" stopIfTrue="1" operator="lessThan">
      <formula>0</formula>
    </cfRule>
  </conditionalFormatting>
  <conditionalFormatting sqref="AQ73:AR76 AQ62:AR63 AQ65:AR68 AQ46:AR49 AQ42:AR44 AO29:AP31 AN73:AN76 AN62:AN63 AN65:AN69 AN46:AN49 AN29:AN37 AN42:AN44">
    <cfRule type="cellIs" dxfId="12" priority="2" stopIfTrue="1" operator="lessThan">
      <formula>0</formula>
    </cfRule>
  </conditionalFormatting>
  <conditionalFormatting sqref="AQ21:AR22 AN21:AN25">
    <cfRule type="cellIs" dxfId="11" priority="1" stopIfTrue="1" operator="lessThan">
      <formula>0</formula>
    </cfRule>
  </conditionalFormatting>
  <dataValidations count="1">
    <dataValidation type="list" allowBlank="1" showErrorMessage="1" sqref="I12:J12">
      <formula1>STATES_ONLY_LIST</formula1>
    </dataValidation>
  </dataValidations>
  <pageMargins left="0.2" right="0.2" top="0.35" bottom="0.25" header="0.2" footer="0.2"/>
  <pageSetup scale="50" fitToWidth="0" pageOrder="overThenDown" orientation="landscape" cellComments="asDisplayed" r:id="rId1"/>
  <headerFooter alignWithMargins="0">
    <oddFooter>&amp;L&amp;F &amp;C Page &amp;P of &amp;N&amp;R[&amp;A]</oddFooter>
  </headerFooter>
  <extLst>
    <ext xmlns:x14="http://schemas.microsoft.com/office/spreadsheetml/2009/9/main" uri="{CCE6A557-97BC-4b89-ADB6-D9C93CAAB3DF}">
      <x14:dataValidations xmlns:xm="http://schemas.microsoft.com/office/excel/2006/main" count="3">
        <x14:dataValidation type="list" allowBlank="1" showErrorMessage="1">
          <x14:formula1>
            <xm:f>Tables!$P$5:$P$54</xm:f>
          </x14:formula1>
          <xm:sqref>L12:M12</xm:sqref>
        </x14:dataValidation>
        <x14:dataValidation type="list" allowBlank="1" showErrorMessage="1">
          <x14:formula1>
            <xm:f>Tables!$R$5:$R$6</xm:f>
          </x14:formula1>
          <xm:sqref>L8:M8 L6:M6</xm:sqref>
        </x14:dataValidation>
        <x14:dataValidation type="list" allowBlank="1" showErrorMessage="1">
          <x14:formula1>
            <xm:f>Tables!H$5:H$63</xm:f>
          </x14:formula1>
          <xm:sqref>I10:J10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AV77"/>
  <sheetViews>
    <sheetView topLeftCell="B15" zoomScale="80" zoomScaleNormal="80" workbookViewId="0">
      <pane xSplit="3" ySplit="4" topLeftCell="E19" activePane="bottomRight" state="frozen"/>
      <selection activeCell="B15" sqref="B15"/>
      <selection pane="topRight" activeCell="E15" sqref="E15"/>
      <selection pane="bottomLeft" activeCell="B19" sqref="B19"/>
      <selection pane="bottomRight" activeCell="E19" sqref="E19"/>
    </sheetView>
  </sheetViews>
  <sheetFormatPr defaultColWidth="9.28515625" defaultRowHeight="12.75" x14ac:dyDescent="0.2"/>
  <cols>
    <col min="1" max="1" width="1.7109375" style="8" customWidth="1"/>
    <col min="2" max="2" width="3.5703125" style="5" customWidth="1"/>
    <col min="3" max="3" width="5.42578125" style="5" customWidth="1"/>
    <col min="4" max="4" width="69.42578125" style="5" customWidth="1"/>
    <col min="5" max="5" width="18.5703125" style="5" customWidth="1"/>
    <col min="6" max="7" width="19.42578125" style="5" customWidth="1"/>
    <col min="8" max="8" width="19.42578125" style="8" customWidth="1"/>
    <col min="9" max="12" width="19.42578125" style="5" customWidth="1"/>
    <col min="13" max="13" width="19.42578125" style="8" customWidth="1"/>
    <col min="14" max="17" width="19.42578125" style="5" customWidth="1"/>
    <col min="18" max="18" width="19.42578125" style="8" customWidth="1"/>
    <col min="19" max="22" width="19.42578125" style="5" customWidth="1"/>
    <col min="23" max="23" width="19.42578125" style="8" customWidth="1"/>
    <col min="24" max="25" width="19.42578125" style="5" customWidth="1"/>
    <col min="26" max="26" width="19.42578125" style="8" customWidth="1"/>
    <col min="27" max="28" width="19.42578125" style="5" customWidth="1"/>
    <col min="29" max="29" width="19.42578125" style="8" customWidth="1"/>
    <col min="30" max="31" width="19.42578125" style="5" customWidth="1"/>
    <col min="32" max="32" width="19.42578125" style="8" customWidth="1"/>
    <col min="33" max="36" width="19.42578125" style="5" customWidth="1"/>
    <col min="37" max="37" width="19.42578125" style="8" customWidth="1"/>
    <col min="38" max="41" width="19.42578125" style="5" customWidth="1"/>
    <col min="42" max="42" width="19.42578125" style="8" customWidth="1"/>
    <col min="43" max="48" width="19.42578125" style="5" customWidth="1"/>
    <col min="49" max="16384" width="9.28515625" style="5"/>
  </cols>
  <sheetData>
    <row r="1" spans="1:48" x14ac:dyDescent="0.2">
      <c r="B1" s="1" t="s">
        <v>0</v>
      </c>
    </row>
    <row r="2" spans="1:48" ht="15" x14ac:dyDescent="0.25">
      <c r="B2" s="1" t="s">
        <v>283</v>
      </c>
      <c r="E2" s="78"/>
      <c r="U2" s="1"/>
      <c r="V2" s="1"/>
      <c r="X2" s="1"/>
      <c r="Y2" s="1"/>
    </row>
    <row r="3" spans="1:48" x14ac:dyDescent="0.2">
      <c r="B3" s="1" t="s">
        <v>200</v>
      </c>
      <c r="D3" s="110"/>
      <c r="U3" s="1"/>
      <c r="V3" s="1"/>
      <c r="X3" s="1"/>
      <c r="Y3" s="1"/>
    </row>
    <row r="4" spans="1:48" x14ac:dyDescent="0.2">
      <c r="U4" s="1"/>
      <c r="V4" s="1"/>
      <c r="X4" s="1"/>
      <c r="Y4" s="1"/>
    </row>
    <row r="5" spans="1:48" s="6" customFormat="1" x14ac:dyDescent="0.2">
      <c r="A5" s="27"/>
      <c r="B5" s="12"/>
      <c r="E5" s="12"/>
      <c r="F5" s="5"/>
      <c r="G5" s="5"/>
      <c r="H5" s="8"/>
      <c r="I5" s="1"/>
      <c r="J5" s="5"/>
      <c r="K5" s="5"/>
      <c r="M5" s="27"/>
      <c r="N5" s="5"/>
      <c r="P5" s="5"/>
      <c r="Q5" s="5"/>
      <c r="R5" s="8"/>
      <c r="S5" s="5"/>
      <c r="W5" s="27"/>
      <c r="Z5" s="27"/>
      <c r="AC5" s="27"/>
      <c r="AF5" s="27"/>
      <c r="AK5" s="27"/>
      <c r="AN5" s="5"/>
      <c r="AO5" s="5"/>
      <c r="AP5" s="8"/>
      <c r="AQ5" s="1"/>
      <c r="AR5" s="5"/>
    </row>
    <row r="6" spans="1:48" s="6" customFormat="1" x14ac:dyDescent="0.2">
      <c r="A6" s="27"/>
      <c r="B6" s="37"/>
      <c r="C6" s="37"/>
      <c r="D6" s="161"/>
      <c r="F6" s="609"/>
      <c r="G6" s="609"/>
      <c r="H6" s="8"/>
      <c r="I6" s="36"/>
      <c r="J6" s="39"/>
      <c r="K6" s="5"/>
      <c r="L6" s="609"/>
      <c r="M6" s="609"/>
      <c r="N6" s="69"/>
      <c r="O6" s="68"/>
      <c r="R6" s="27"/>
      <c r="W6" s="27"/>
      <c r="Z6" s="27"/>
      <c r="AC6" s="27"/>
      <c r="AF6" s="27"/>
      <c r="AK6" s="27"/>
      <c r="AN6" s="5"/>
      <c r="AO6" s="5"/>
      <c r="AP6" s="8"/>
      <c r="AQ6" s="1"/>
      <c r="AR6" s="5"/>
    </row>
    <row r="7" spans="1:48" s="6" customFormat="1" x14ac:dyDescent="0.2">
      <c r="A7" s="27"/>
      <c r="B7" s="12"/>
      <c r="F7" s="5"/>
      <c r="G7" s="5"/>
      <c r="H7" s="8"/>
      <c r="I7" s="5"/>
      <c r="K7" s="5"/>
      <c r="L7" s="8"/>
      <c r="M7" s="8"/>
      <c r="N7" s="8"/>
      <c r="R7" s="27"/>
      <c r="W7" s="27"/>
      <c r="Z7" s="27"/>
      <c r="AC7" s="27"/>
      <c r="AF7" s="27"/>
      <c r="AK7" s="27"/>
      <c r="AN7" s="5"/>
      <c r="AO7" s="5"/>
      <c r="AP7" s="8"/>
      <c r="AQ7" s="1"/>
      <c r="AR7" s="5"/>
    </row>
    <row r="8" spans="1:48" s="6" customFormat="1" x14ac:dyDescent="0.2">
      <c r="A8" s="27"/>
      <c r="B8" s="37"/>
      <c r="C8" s="37"/>
      <c r="D8" s="161"/>
      <c r="F8" s="609"/>
      <c r="G8" s="609"/>
      <c r="H8" s="8"/>
      <c r="I8" s="609"/>
      <c r="J8" s="616"/>
      <c r="K8" s="5"/>
      <c r="L8" s="609"/>
      <c r="M8" s="609"/>
      <c r="N8" s="69"/>
      <c r="P8" s="5"/>
      <c r="Q8" s="5"/>
      <c r="R8" s="8"/>
      <c r="S8" s="5"/>
      <c r="W8" s="27"/>
      <c r="Z8" s="27"/>
      <c r="AC8" s="27"/>
      <c r="AF8" s="27"/>
      <c r="AK8" s="27"/>
      <c r="AN8" s="5"/>
      <c r="AO8" s="5"/>
      <c r="AP8" s="8"/>
      <c r="AQ8" s="1"/>
      <c r="AR8" s="5"/>
    </row>
    <row r="9" spans="1:48" s="6" customFormat="1" x14ac:dyDescent="0.2">
      <c r="A9" s="27"/>
      <c r="D9" s="13"/>
      <c r="F9" s="9"/>
      <c r="G9" s="9"/>
      <c r="H9" s="8"/>
      <c r="M9" s="27"/>
      <c r="N9" s="69"/>
      <c r="O9" s="38"/>
      <c r="P9" s="5"/>
      <c r="Q9" s="5"/>
      <c r="R9" s="8"/>
      <c r="S9" s="5"/>
      <c r="W9" s="27"/>
      <c r="Z9" s="27"/>
      <c r="AC9" s="27"/>
      <c r="AF9" s="27"/>
      <c r="AK9" s="27"/>
      <c r="AN9" s="5"/>
      <c r="AO9" s="5"/>
      <c r="AP9" s="8"/>
      <c r="AQ9" s="1"/>
      <c r="AR9" s="5"/>
    </row>
    <row r="10" spans="1:48" s="6" customFormat="1" x14ac:dyDescent="0.2">
      <c r="A10" s="27"/>
      <c r="D10" s="161"/>
      <c r="F10" s="609"/>
      <c r="G10" s="609"/>
      <c r="H10" s="8"/>
      <c r="I10" s="609"/>
      <c r="J10" s="616"/>
      <c r="L10" s="609"/>
      <c r="M10" s="609"/>
      <c r="N10" s="69"/>
      <c r="O10" s="38"/>
      <c r="P10" s="5"/>
      <c r="Q10" s="5"/>
      <c r="R10" s="8"/>
      <c r="S10" s="5"/>
      <c r="W10" s="27"/>
      <c r="Z10" s="27"/>
      <c r="AC10" s="27"/>
      <c r="AF10" s="27"/>
      <c r="AK10" s="27"/>
      <c r="AN10" s="5"/>
      <c r="AO10" s="5"/>
      <c r="AP10" s="8"/>
      <c r="AQ10" s="1"/>
      <c r="AR10" s="5"/>
    </row>
    <row r="11" spans="1:48" s="6" customFormat="1" x14ac:dyDescent="0.2">
      <c r="A11" s="27"/>
      <c r="D11" s="13"/>
      <c r="F11" s="9"/>
      <c r="G11" s="9"/>
      <c r="H11" s="8"/>
      <c r="L11" s="73"/>
      <c r="M11" s="69"/>
      <c r="N11" s="69"/>
      <c r="O11" s="38"/>
      <c r="P11" s="5"/>
      <c r="Q11" s="5"/>
      <c r="R11" s="8"/>
      <c r="S11" s="5"/>
      <c r="W11" s="27"/>
      <c r="Z11" s="27"/>
      <c r="AC11" s="27"/>
      <c r="AF11" s="27"/>
      <c r="AK11" s="27"/>
      <c r="AN11" s="5"/>
      <c r="AO11" s="5"/>
      <c r="AP11" s="8"/>
      <c r="AQ11" s="1"/>
      <c r="AR11" s="5"/>
    </row>
    <row r="12" spans="1:48" s="6" customFormat="1" x14ac:dyDescent="0.2">
      <c r="A12" s="27"/>
      <c r="D12" s="161"/>
      <c r="F12" s="609"/>
      <c r="G12" s="609"/>
      <c r="H12" s="8"/>
      <c r="I12" s="609"/>
      <c r="J12" s="616"/>
      <c r="L12" s="609"/>
      <c r="M12" s="609"/>
      <c r="N12" s="69"/>
      <c r="O12" s="38"/>
      <c r="P12" s="5"/>
      <c r="Q12" s="5"/>
      <c r="R12" s="8"/>
      <c r="S12" s="5"/>
      <c r="W12" s="27"/>
      <c r="Z12" s="27"/>
      <c r="AC12" s="27"/>
      <c r="AF12" s="27"/>
      <c r="AK12" s="27"/>
      <c r="AN12" s="5"/>
      <c r="AO12" s="5"/>
      <c r="AP12" s="8"/>
      <c r="AQ12" s="1"/>
      <c r="AR12" s="5"/>
    </row>
    <row r="13" spans="1:48" s="6" customFormat="1" x14ac:dyDescent="0.2">
      <c r="A13" s="27"/>
      <c r="B13" s="5"/>
      <c r="C13" s="5"/>
      <c r="D13" s="8"/>
      <c r="H13" s="27"/>
      <c r="K13" s="11"/>
      <c r="L13" s="11"/>
      <c r="M13" s="105"/>
      <c r="N13" s="73"/>
      <c r="P13" s="5"/>
      <c r="Q13" s="5"/>
      <c r="R13" s="8"/>
      <c r="S13" s="5"/>
      <c r="W13" s="27"/>
      <c r="Z13" s="27"/>
      <c r="AC13" s="27"/>
      <c r="AF13" s="27"/>
      <c r="AK13" s="27"/>
      <c r="AP13" s="27"/>
    </row>
    <row r="14" spans="1:48" ht="13.5" thickBot="1" x14ac:dyDescent="0.25">
      <c r="D14" s="160"/>
    </row>
    <row r="15" spans="1:48" ht="13.7" customHeight="1" thickBot="1" x14ac:dyDescent="0.25">
      <c r="D15" s="8"/>
      <c r="F15" s="613" t="s">
        <v>119</v>
      </c>
      <c r="G15" s="614"/>
      <c r="H15" s="614"/>
      <c r="I15" s="614"/>
      <c r="J15" s="614"/>
      <c r="K15" s="614"/>
      <c r="L15" s="614"/>
      <c r="M15" s="614"/>
      <c r="N15" s="614"/>
      <c r="O15" s="614"/>
      <c r="P15" s="614"/>
      <c r="Q15" s="614"/>
      <c r="R15" s="614"/>
      <c r="S15" s="614"/>
      <c r="T15" s="615"/>
      <c r="U15" s="613" t="s">
        <v>346</v>
      </c>
      <c r="V15" s="614"/>
      <c r="W15" s="614"/>
      <c r="X15" s="614"/>
      <c r="Y15" s="614"/>
      <c r="Z15" s="614"/>
      <c r="AA15" s="614"/>
      <c r="AB15" s="614"/>
      <c r="AC15" s="615"/>
      <c r="AD15" s="613" t="s">
        <v>347</v>
      </c>
      <c r="AE15" s="614"/>
      <c r="AF15" s="614"/>
      <c r="AG15" s="614"/>
      <c r="AH15" s="614"/>
      <c r="AI15" s="614"/>
      <c r="AJ15" s="614"/>
      <c r="AK15" s="614"/>
      <c r="AL15" s="614"/>
      <c r="AM15" s="615"/>
      <c r="AN15" s="613" t="s">
        <v>348</v>
      </c>
      <c r="AO15" s="614"/>
      <c r="AP15" s="614"/>
      <c r="AQ15" s="614"/>
      <c r="AR15" s="615"/>
      <c r="AS15" s="597" t="s">
        <v>99</v>
      </c>
      <c r="AT15" s="597" t="s">
        <v>81</v>
      </c>
      <c r="AU15" s="599" t="s">
        <v>65</v>
      </c>
      <c r="AV15" s="597" t="s">
        <v>56</v>
      </c>
    </row>
    <row r="16" spans="1:48" s="2" customFormat="1" ht="13.5" thickBot="1" x14ac:dyDescent="0.25">
      <c r="A16" s="4"/>
      <c r="D16" s="4"/>
      <c r="F16" s="610" t="s">
        <v>43</v>
      </c>
      <c r="G16" s="611"/>
      <c r="H16" s="611"/>
      <c r="I16" s="611"/>
      <c r="J16" s="612"/>
      <c r="K16" s="610" t="s">
        <v>44</v>
      </c>
      <c r="L16" s="611"/>
      <c r="M16" s="611"/>
      <c r="N16" s="611"/>
      <c r="O16" s="612"/>
      <c r="P16" s="610" t="s">
        <v>45</v>
      </c>
      <c r="Q16" s="611"/>
      <c r="R16" s="611"/>
      <c r="S16" s="611"/>
      <c r="T16" s="612"/>
      <c r="U16" s="617" t="s">
        <v>43</v>
      </c>
      <c r="V16" s="611"/>
      <c r="W16" s="618"/>
      <c r="X16" s="617" t="s">
        <v>44</v>
      </c>
      <c r="Y16" s="611"/>
      <c r="Z16" s="618"/>
      <c r="AA16" s="617" t="s">
        <v>45</v>
      </c>
      <c r="AB16" s="611"/>
      <c r="AC16" s="618"/>
      <c r="AD16" s="610" t="s">
        <v>44</v>
      </c>
      <c r="AE16" s="611"/>
      <c r="AF16" s="611"/>
      <c r="AG16" s="611"/>
      <c r="AH16" s="612"/>
      <c r="AI16" s="610" t="s">
        <v>45</v>
      </c>
      <c r="AJ16" s="611"/>
      <c r="AK16" s="611"/>
      <c r="AL16" s="611"/>
      <c r="AM16" s="612"/>
      <c r="AN16" s="610" t="s">
        <v>43</v>
      </c>
      <c r="AO16" s="611"/>
      <c r="AP16" s="611"/>
      <c r="AQ16" s="611"/>
      <c r="AR16" s="612"/>
      <c r="AS16" s="598"/>
      <c r="AT16" s="598"/>
      <c r="AU16" s="600"/>
      <c r="AV16" s="598"/>
    </row>
    <row r="17" spans="2:48" ht="26.25" thickBot="1" x14ac:dyDescent="0.25">
      <c r="B17" s="601" t="s">
        <v>390</v>
      </c>
      <c r="C17" s="602"/>
      <c r="D17" s="603"/>
      <c r="E17" s="607" t="s">
        <v>76</v>
      </c>
      <c r="F17" s="495" t="s">
        <v>351</v>
      </c>
      <c r="G17" s="87" t="s">
        <v>349</v>
      </c>
      <c r="H17" s="104" t="s">
        <v>350</v>
      </c>
      <c r="I17" s="88" t="s">
        <v>121</v>
      </c>
      <c r="J17" s="89" t="s">
        <v>54</v>
      </c>
      <c r="K17" s="495" t="s">
        <v>351</v>
      </c>
      <c r="L17" s="87" t="s">
        <v>349</v>
      </c>
      <c r="M17" s="104" t="s">
        <v>350</v>
      </c>
      <c r="N17" s="88" t="s">
        <v>121</v>
      </c>
      <c r="O17" s="89" t="s">
        <v>54</v>
      </c>
      <c r="P17" s="495" t="s">
        <v>351</v>
      </c>
      <c r="Q17" s="87" t="s">
        <v>349</v>
      </c>
      <c r="R17" s="104" t="s">
        <v>350</v>
      </c>
      <c r="S17" s="88" t="s">
        <v>121</v>
      </c>
      <c r="T17" s="89" t="s">
        <v>54</v>
      </c>
      <c r="U17" s="495" t="s">
        <v>351</v>
      </c>
      <c r="V17" s="87" t="s">
        <v>349</v>
      </c>
      <c r="W17" s="104" t="s">
        <v>350</v>
      </c>
      <c r="X17" s="495" t="s">
        <v>351</v>
      </c>
      <c r="Y17" s="87" t="s">
        <v>349</v>
      </c>
      <c r="Z17" s="104" t="s">
        <v>350</v>
      </c>
      <c r="AA17" s="495" t="s">
        <v>351</v>
      </c>
      <c r="AB17" s="87" t="s">
        <v>349</v>
      </c>
      <c r="AC17" s="104" t="s">
        <v>350</v>
      </c>
      <c r="AD17" s="86" t="s">
        <v>351</v>
      </c>
      <c r="AE17" s="87" t="s">
        <v>349</v>
      </c>
      <c r="AF17" s="104" t="s">
        <v>350</v>
      </c>
      <c r="AG17" s="88" t="s">
        <v>121</v>
      </c>
      <c r="AH17" s="89" t="s">
        <v>54</v>
      </c>
      <c r="AI17" s="86" t="s">
        <v>351</v>
      </c>
      <c r="AJ17" s="87" t="s">
        <v>349</v>
      </c>
      <c r="AK17" s="104" t="s">
        <v>350</v>
      </c>
      <c r="AL17" s="88" t="s">
        <v>121</v>
      </c>
      <c r="AM17" s="89" t="s">
        <v>54</v>
      </c>
      <c r="AN17" s="495" t="s">
        <v>351</v>
      </c>
      <c r="AO17" s="87" t="s">
        <v>349</v>
      </c>
      <c r="AP17" s="104" t="s">
        <v>350</v>
      </c>
      <c r="AQ17" s="88" t="s">
        <v>121</v>
      </c>
      <c r="AR17" s="89" t="s">
        <v>54</v>
      </c>
      <c r="AS17" s="476" t="s">
        <v>351</v>
      </c>
      <c r="AT17" s="86" t="s">
        <v>351</v>
      </c>
      <c r="AU17" s="90" t="s">
        <v>351</v>
      </c>
      <c r="AV17" s="90" t="s">
        <v>351</v>
      </c>
    </row>
    <row r="18" spans="2:48" s="8" customFormat="1" ht="14.45" customHeight="1" x14ac:dyDescent="0.2">
      <c r="B18" s="604"/>
      <c r="C18" s="605"/>
      <c r="D18" s="606"/>
      <c r="E18" s="608"/>
      <c r="F18" s="142">
        <v>1</v>
      </c>
      <c r="G18" s="143">
        <v>2</v>
      </c>
      <c r="H18" s="143">
        <v>3</v>
      </c>
      <c r="I18" s="143">
        <v>4</v>
      </c>
      <c r="J18" s="149">
        <v>5</v>
      </c>
      <c r="K18" s="142">
        <v>6</v>
      </c>
      <c r="L18" s="143">
        <v>7</v>
      </c>
      <c r="M18" s="143">
        <v>8</v>
      </c>
      <c r="N18" s="143">
        <v>9</v>
      </c>
      <c r="O18" s="149">
        <v>10</v>
      </c>
      <c r="P18" s="143">
        <v>11</v>
      </c>
      <c r="Q18" s="143">
        <v>12</v>
      </c>
      <c r="R18" s="143">
        <v>13</v>
      </c>
      <c r="S18" s="143">
        <v>14</v>
      </c>
      <c r="T18" s="144">
        <v>15</v>
      </c>
      <c r="U18" s="142">
        <v>16</v>
      </c>
      <c r="V18" s="143">
        <v>17</v>
      </c>
      <c r="W18" s="144">
        <v>18</v>
      </c>
      <c r="X18" s="142">
        <v>19</v>
      </c>
      <c r="Y18" s="143">
        <v>20</v>
      </c>
      <c r="Z18" s="144">
        <v>21</v>
      </c>
      <c r="AA18" s="142">
        <v>22</v>
      </c>
      <c r="AB18" s="483">
        <v>23</v>
      </c>
      <c r="AC18" s="144">
        <v>24</v>
      </c>
      <c r="AD18" s="145">
        <v>25</v>
      </c>
      <c r="AE18" s="146">
        <v>26</v>
      </c>
      <c r="AF18" s="146">
        <v>27</v>
      </c>
      <c r="AG18" s="146">
        <v>28</v>
      </c>
      <c r="AH18" s="147">
        <v>29</v>
      </c>
      <c r="AI18" s="142">
        <v>30</v>
      </c>
      <c r="AJ18" s="143">
        <v>31</v>
      </c>
      <c r="AK18" s="143">
        <v>32</v>
      </c>
      <c r="AL18" s="143">
        <v>33</v>
      </c>
      <c r="AM18" s="149">
        <v>34</v>
      </c>
      <c r="AN18" s="142">
        <v>35</v>
      </c>
      <c r="AO18" s="143">
        <v>36</v>
      </c>
      <c r="AP18" s="143">
        <v>37</v>
      </c>
      <c r="AQ18" s="143">
        <v>38</v>
      </c>
      <c r="AR18" s="149">
        <v>39</v>
      </c>
      <c r="AS18" s="486">
        <v>40</v>
      </c>
      <c r="AT18" s="144">
        <v>41</v>
      </c>
      <c r="AU18" s="148">
        <v>42</v>
      </c>
      <c r="AV18" s="149">
        <v>43</v>
      </c>
    </row>
    <row r="19" spans="2:48" x14ac:dyDescent="0.2">
      <c r="B19" s="14" t="s">
        <v>1</v>
      </c>
      <c r="C19" s="21" t="s">
        <v>392</v>
      </c>
      <c r="D19" s="22"/>
      <c r="E19" s="347"/>
      <c r="F19" s="348"/>
      <c r="G19" s="349"/>
      <c r="H19" s="349"/>
      <c r="I19" s="350"/>
      <c r="J19" s="352"/>
      <c r="K19" s="348"/>
      <c r="L19" s="349"/>
      <c r="M19" s="349"/>
      <c r="N19" s="350"/>
      <c r="O19" s="352"/>
      <c r="P19" s="349"/>
      <c r="Q19" s="349"/>
      <c r="R19" s="349"/>
      <c r="S19" s="350"/>
      <c r="T19" s="350"/>
      <c r="U19" s="348"/>
      <c r="V19" s="350"/>
      <c r="W19" s="351"/>
      <c r="X19" s="348"/>
      <c r="Y19" s="350"/>
      <c r="Z19" s="351"/>
      <c r="AA19" s="348"/>
      <c r="AB19" s="350"/>
      <c r="AC19" s="351"/>
      <c r="AD19" s="348"/>
      <c r="AE19" s="349"/>
      <c r="AF19" s="349"/>
      <c r="AG19" s="350"/>
      <c r="AH19" s="352"/>
      <c r="AI19" s="348"/>
      <c r="AJ19" s="349"/>
      <c r="AK19" s="349"/>
      <c r="AL19" s="350"/>
      <c r="AM19" s="352"/>
      <c r="AN19" s="348"/>
      <c r="AO19" s="349"/>
      <c r="AP19" s="349"/>
      <c r="AQ19" s="350"/>
      <c r="AR19" s="352"/>
      <c r="AS19" s="333"/>
      <c r="AT19" s="333"/>
      <c r="AU19" s="477"/>
      <c r="AV19" s="328"/>
    </row>
    <row r="20" spans="2:48" ht="13.5" thickBot="1" x14ac:dyDescent="0.25">
      <c r="B20" s="15"/>
      <c r="C20" s="16">
        <v>1.1000000000000001</v>
      </c>
      <c r="D20" s="18" t="s">
        <v>66</v>
      </c>
      <c r="E20" s="23" t="s">
        <v>18</v>
      </c>
      <c r="F20" s="61"/>
      <c r="G20" s="62"/>
      <c r="H20" s="62"/>
      <c r="I20" s="63"/>
      <c r="J20" s="106"/>
      <c r="K20" s="61"/>
      <c r="L20" s="62"/>
      <c r="M20" s="62"/>
      <c r="N20" s="63"/>
      <c r="O20" s="106"/>
      <c r="P20" s="62"/>
      <c r="Q20" s="62"/>
      <c r="R20" s="62"/>
      <c r="S20" s="63"/>
      <c r="T20" s="63"/>
      <c r="U20" s="61"/>
      <c r="V20" s="48"/>
      <c r="W20" s="53"/>
      <c r="X20" s="61"/>
      <c r="Y20" s="48"/>
      <c r="Z20" s="53"/>
      <c r="AA20" s="61"/>
      <c r="AB20" s="48"/>
      <c r="AC20" s="53"/>
      <c r="AD20" s="61"/>
      <c r="AE20" s="84"/>
      <c r="AF20" s="84"/>
      <c r="AG20" s="224"/>
      <c r="AH20" s="225"/>
      <c r="AI20" s="61"/>
      <c r="AJ20" s="84"/>
      <c r="AK20" s="84"/>
      <c r="AL20" s="224"/>
      <c r="AM20" s="225"/>
      <c r="AN20" s="61"/>
      <c r="AO20" s="62"/>
      <c r="AP20" s="62"/>
      <c r="AQ20" s="63"/>
      <c r="AR20" s="106"/>
      <c r="AS20" s="49"/>
      <c r="AT20" s="49"/>
      <c r="AU20" s="50"/>
      <c r="AV20" s="237"/>
    </row>
    <row r="21" spans="2:48" ht="13.5" thickBot="1" x14ac:dyDescent="0.25">
      <c r="B21" s="15"/>
      <c r="C21" s="16">
        <v>1.2</v>
      </c>
      <c r="D21" s="18" t="s">
        <v>67</v>
      </c>
      <c r="E21" s="23" t="s">
        <v>19</v>
      </c>
      <c r="F21" s="61"/>
      <c r="G21" s="62"/>
      <c r="H21" s="62"/>
      <c r="I21" s="63"/>
      <c r="J21" s="106"/>
      <c r="K21" s="61"/>
      <c r="L21" s="62"/>
      <c r="M21" s="62"/>
      <c r="N21" s="63"/>
      <c r="O21" s="106"/>
      <c r="P21" s="62"/>
      <c r="Q21" s="62"/>
      <c r="R21" s="62"/>
      <c r="S21" s="63"/>
      <c r="T21" s="63"/>
      <c r="U21" s="484"/>
      <c r="V21" s="485"/>
      <c r="W21" s="53"/>
      <c r="X21" s="61"/>
      <c r="Y21" s="48"/>
      <c r="Z21" s="53"/>
      <c r="AA21" s="61"/>
      <c r="AB21" s="48"/>
      <c r="AC21" s="53"/>
      <c r="AD21" s="61"/>
      <c r="AE21" s="84"/>
      <c r="AF21" s="84"/>
      <c r="AG21" s="224"/>
      <c r="AH21" s="225"/>
      <c r="AI21" s="61"/>
      <c r="AJ21" s="84"/>
      <c r="AK21" s="84"/>
      <c r="AL21" s="224"/>
      <c r="AM21" s="225"/>
      <c r="AN21" s="61"/>
      <c r="AO21" s="62"/>
      <c r="AP21" s="62"/>
      <c r="AQ21" s="63"/>
      <c r="AR21" s="106"/>
      <c r="AS21" s="49"/>
      <c r="AT21" s="49"/>
      <c r="AU21" s="50"/>
      <c r="AV21" s="237"/>
    </row>
    <row r="22" spans="2:48" x14ac:dyDescent="0.2">
      <c r="B22" s="15"/>
      <c r="C22" s="16">
        <v>1.3</v>
      </c>
      <c r="D22" s="18" t="s">
        <v>120</v>
      </c>
      <c r="E22" s="23" t="s">
        <v>20</v>
      </c>
      <c r="F22" s="61"/>
      <c r="G22" s="62"/>
      <c r="H22" s="62"/>
      <c r="I22" s="63"/>
      <c r="J22" s="106"/>
      <c r="K22" s="61"/>
      <c r="L22" s="62"/>
      <c r="M22" s="62"/>
      <c r="N22" s="63"/>
      <c r="O22" s="106"/>
      <c r="P22" s="62"/>
      <c r="Q22" s="62"/>
      <c r="R22" s="62"/>
      <c r="S22" s="63"/>
      <c r="T22" s="63"/>
      <c r="U22" s="61"/>
      <c r="V22" s="48"/>
      <c r="W22" s="53"/>
      <c r="X22" s="61"/>
      <c r="Y22" s="48"/>
      <c r="Z22" s="53"/>
      <c r="AA22" s="61"/>
      <c r="AB22" s="48"/>
      <c r="AC22" s="53"/>
      <c r="AD22" s="61"/>
      <c r="AE22" s="84"/>
      <c r="AF22" s="84"/>
      <c r="AG22" s="224"/>
      <c r="AH22" s="225"/>
      <c r="AI22" s="61"/>
      <c r="AJ22" s="84"/>
      <c r="AK22" s="84"/>
      <c r="AL22" s="224"/>
      <c r="AM22" s="225"/>
      <c r="AN22" s="61"/>
      <c r="AO22" s="62"/>
      <c r="AP22" s="62"/>
      <c r="AQ22" s="63"/>
      <c r="AR22" s="106"/>
      <c r="AS22" s="49"/>
      <c r="AT22" s="49"/>
      <c r="AU22" s="50"/>
      <c r="AV22" s="237"/>
    </row>
    <row r="23" spans="2:48" x14ac:dyDescent="0.2">
      <c r="B23" s="15"/>
      <c r="C23" s="16">
        <v>1.4</v>
      </c>
      <c r="D23" s="18" t="s">
        <v>98</v>
      </c>
      <c r="E23" s="334"/>
      <c r="F23" s="339"/>
      <c r="G23" s="342"/>
      <c r="H23" s="342"/>
      <c r="I23" s="340"/>
      <c r="J23" s="341"/>
      <c r="K23" s="339"/>
      <c r="L23" s="342"/>
      <c r="M23" s="342"/>
      <c r="N23" s="340"/>
      <c r="O23" s="341"/>
      <c r="P23" s="342"/>
      <c r="Q23" s="342"/>
      <c r="R23" s="342"/>
      <c r="S23" s="340"/>
      <c r="T23" s="340"/>
      <c r="U23" s="339"/>
      <c r="V23" s="340"/>
      <c r="W23" s="346"/>
      <c r="X23" s="339"/>
      <c r="Y23" s="340"/>
      <c r="Z23" s="346"/>
      <c r="AA23" s="339"/>
      <c r="AB23" s="340"/>
      <c r="AC23" s="346"/>
      <c r="AD23" s="339"/>
      <c r="AE23" s="342"/>
      <c r="AF23" s="342"/>
      <c r="AG23" s="340"/>
      <c r="AH23" s="341"/>
      <c r="AI23" s="339"/>
      <c r="AJ23" s="342"/>
      <c r="AK23" s="342"/>
      <c r="AL23" s="340"/>
      <c r="AM23" s="341"/>
      <c r="AN23" s="339"/>
      <c r="AO23" s="342"/>
      <c r="AP23" s="342"/>
      <c r="AQ23" s="340"/>
      <c r="AR23" s="341"/>
      <c r="AS23" s="344"/>
      <c r="AT23" s="344"/>
      <c r="AU23" s="343"/>
      <c r="AV23" s="345"/>
    </row>
    <row r="24" spans="2:48" ht="25.5" x14ac:dyDescent="0.2">
      <c r="B24" s="15"/>
      <c r="C24" s="16"/>
      <c r="D24" s="17" t="s">
        <v>182</v>
      </c>
      <c r="E24" s="23" t="s">
        <v>83</v>
      </c>
      <c r="F24" s="61"/>
      <c r="G24" s="84"/>
      <c r="H24" s="84"/>
      <c r="I24" s="224"/>
      <c r="J24" s="225"/>
      <c r="K24" s="61"/>
      <c r="L24" s="84"/>
      <c r="M24" s="84"/>
      <c r="N24" s="224"/>
      <c r="O24" s="225"/>
      <c r="P24" s="62"/>
      <c r="Q24" s="84"/>
      <c r="R24" s="84"/>
      <c r="S24" s="224"/>
      <c r="T24" s="224"/>
      <c r="U24" s="61"/>
      <c r="V24" s="224"/>
      <c r="W24" s="98"/>
      <c r="X24" s="61"/>
      <c r="Y24" s="224"/>
      <c r="Z24" s="98"/>
      <c r="AA24" s="61"/>
      <c r="AB24" s="224"/>
      <c r="AC24" s="98"/>
      <c r="AD24" s="61"/>
      <c r="AE24" s="84"/>
      <c r="AF24" s="84"/>
      <c r="AG24" s="224"/>
      <c r="AH24" s="225"/>
      <c r="AI24" s="61"/>
      <c r="AJ24" s="84"/>
      <c r="AK24" s="84"/>
      <c r="AL24" s="224"/>
      <c r="AM24" s="225"/>
      <c r="AN24" s="61"/>
      <c r="AO24" s="84"/>
      <c r="AP24" s="84"/>
      <c r="AQ24" s="224"/>
      <c r="AR24" s="225"/>
      <c r="AS24" s="99"/>
      <c r="AT24" s="99"/>
      <c r="AU24" s="65"/>
      <c r="AV24" s="237"/>
    </row>
    <row r="25" spans="2:48" ht="25.5" x14ac:dyDescent="0.2">
      <c r="B25" s="15"/>
      <c r="C25" s="16"/>
      <c r="D25" s="17" t="s">
        <v>137</v>
      </c>
      <c r="E25" s="23"/>
      <c r="F25" s="238"/>
      <c r="G25" s="62"/>
      <c r="H25" s="62"/>
      <c r="I25" s="63"/>
      <c r="J25" s="106"/>
      <c r="K25" s="238"/>
      <c r="L25" s="62"/>
      <c r="M25" s="62"/>
      <c r="N25" s="63"/>
      <c r="O25" s="106"/>
      <c r="P25" s="84"/>
      <c r="Q25" s="62"/>
      <c r="R25" s="62"/>
      <c r="S25" s="63"/>
      <c r="T25" s="63"/>
      <c r="U25" s="238"/>
      <c r="V25" s="63"/>
      <c r="W25" s="64"/>
      <c r="X25" s="238"/>
      <c r="Y25" s="63"/>
      <c r="Z25" s="64"/>
      <c r="AA25" s="238"/>
      <c r="AB25" s="63"/>
      <c r="AC25" s="64"/>
      <c r="AD25" s="238"/>
      <c r="AE25" s="84"/>
      <c r="AF25" s="84"/>
      <c r="AG25" s="224"/>
      <c r="AH25" s="225"/>
      <c r="AI25" s="238"/>
      <c r="AJ25" s="84"/>
      <c r="AK25" s="84"/>
      <c r="AL25" s="224"/>
      <c r="AM25" s="225"/>
      <c r="AN25" s="238"/>
      <c r="AO25" s="62"/>
      <c r="AP25" s="62"/>
      <c r="AQ25" s="63"/>
      <c r="AR25" s="106"/>
      <c r="AS25" s="240"/>
      <c r="AT25" s="240"/>
      <c r="AU25" s="239"/>
      <c r="AV25" s="237"/>
    </row>
    <row r="26" spans="2:48" x14ac:dyDescent="0.2">
      <c r="B26" s="15"/>
      <c r="C26" s="16">
        <v>1.5</v>
      </c>
      <c r="D26" s="18" t="s">
        <v>393</v>
      </c>
      <c r="E26" s="23" t="s">
        <v>96</v>
      </c>
      <c r="F26" s="61"/>
      <c r="G26" s="63"/>
      <c r="H26" s="63"/>
      <c r="I26" s="63"/>
      <c r="J26" s="106"/>
      <c r="K26" s="61"/>
      <c r="L26" s="63"/>
      <c r="M26" s="63"/>
      <c r="N26" s="63"/>
      <c r="O26" s="106"/>
      <c r="P26" s="62"/>
      <c r="Q26" s="63"/>
      <c r="R26" s="63"/>
      <c r="S26" s="63"/>
      <c r="T26" s="63"/>
      <c r="U26" s="61"/>
      <c r="V26" s="63"/>
      <c r="W26" s="64"/>
      <c r="X26" s="61"/>
      <c r="Y26" s="63"/>
      <c r="Z26" s="64"/>
      <c r="AA26" s="61"/>
      <c r="AB26" s="63"/>
      <c r="AC26" s="64"/>
      <c r="AD26" s="61"/>
      <c r="AE26" s="224"/>
      <c r="AF26" s="224"/>
      <c r="AG26" s="224"/>
      <c r="AH26" s="225"/>
      <c r="AI26" s="61"/>
      <c r="AJ26" s="224"/>
      <c r="AK26" s="224"/>
      <c r="AL26" s="224"/>
      <c r="AM26" s="225"/>
      <c r="AN26" s="61"/>
      <c r="AO26" s="63"/>
      <c r="AP26" s="63"/>
      <c r="AQ26" s="63"/>
      <c r="AR26" s="106"/>
      <c r="AS26" s="49"/>
      <c r="AT26" s="49"/>
      <c r="AU26" s="50"/>
      <c r="AV26" s="237"/>
    </row>
    <row r="27" spans="2:48" x14ac:dyDescent="0.2">
      <c r="B27" s="15"/>
      <c r="C27" s="16">
        <v>1.6</v>
      </c>
      <c r="D27" s="18" t="s">
        <v>97</v>
      </c>
      <c r="E27" s="23" t="s">
        <v>84</v>
      </c>
      <c r="F27" s="61"/>
      <c r="G27" s="84"/>
      <c r="H27" s="84"/>
      <c r="I27" s="224"/>
      <c r="J27" s="225"/>
      <c r="K27" s="61"/>
      <c r="L27" s="84"/>
      <c r="M27" s="84"/>
      <c r="N27" s="224"/>
      <c r="O27" s="225"/>
      <c r="P27" s="62"/>
      <c r="Q27" s="84"/>
      <c r="R27" s="84"/>
      <c r="S27" s="224"/>
      <c r="T27" s="224"/>
      <c r="U27" s="61"/>
      <c r="V27" s="224"/>
      <c r="W27" s="98"/>
      <c r="X27" s="61"/>
      <c r="Y27" s="224"/>
      <c r="Z27" s="98"/>
      <c r="AA27" s="61"/>
      <c r="AB27" s="224"/>
      <c r="AC27" s="98"/>
      <c r="AD27" s="61"/>
      <c r="AE27" s="84"/>
      <c r="AF27" s="84"/>
      <c r="AG27" s="224"/>
      <c r="AH27" s="225"/>
      <c r="AI27" s="61"/>
      <c r="AJ27" s="84"/>
      <c r="AK27" s="84"/>
      <c r="AL27" s="224"/>
      <c r="AM27" s="225"/>
      <c r="AN27" s="61"/>
      <c r="AO27" s="84"/>
      <c r="AP27" s="84"/>
      <c r="AQ27" s="224"/>
      <c r="AR27" s="225"/>
      <c r="AS27" s="49"/>
      <c r="AT27" s="49"/>
      <c r="AU27" s="50"/>
      <c r="AV27" s="237"/>
    </row>
    <row r="28" spans="2:48" x14ac:dyDescent="0.2">
      <c r="B28" s="15"/>
      <c r="C28" s="16">
        <v>1.7</v>
      </c>
      <c r="D28" s="18" t="s">
        <v>68</v>
      </c>
      <c r="E28" s="23" t="s">
        <v>21</v>
      </c>
      <c r="F28" s="61"/>
      <c r="G28" s="62"/>
      <c r="H28" s="62"/>
      <c r="I28" s="63"/>
      <c r="J28" s="106"/>
      <c r="K28" s="61"/>
      <c r="L28" s="62"/>
      <c r="M28" s="62"/>
      <c r="N28" s="63"/>
      <c r="O28" s="106"/>
      <c r="P28" s="62"/>
      <c r="Q28" s="62"/>
      <c r="R28" s="62"/>
      <c r="S28" s="63"/>
      <c r="T28" s="63"/>
      <c r="U28" s="61"/>
      <c r="V28" s="48"/>
      <c r="W28" s="53"/>
      <c r="X28" s="61"/>
      <c r="Y28" s="48"/>
      <c r="Z28" s="53"/>
      <c r="AA28" s="61"/>
      <c r="AB28" s="48"/>
      <c r="AC28" s="53"/>
      <c r="AD28" s="61"/>
      <c r="AE28" s="84"/>
      <c r="AF28" s="84"/>
      <c r="AG28" s="224"/>
      <c r="AH28" s="225"/>
      <c r="AI28" s="61"/>
      <c r="AJ28" s="84"/>
      <c r="AK28" s="84"/>
      <c r="AL28" s="224"/>
      <c r="AM28" s="225"/>
      <c r="AN28" s="61"/>
      <c r="AO28" s="62"/>
      <c r="AP28" s="62"/>
      <c r="AQ28" s="63"/>
      <c r="AR28" s="106"/>
      <c r="AS28" s="49"/>
      <c r="AT28" s="49"/>
      <c r="AU28" s="50"/>
      <c r="AV28" s="237"/>
    </row>
    <row r="29" spans="2:48" x14ac:dyDescent="0.2">
      <c r="B29" s="15"/>
      <c r="C29" s="34">
        <v>1.8</v>
      </c>
      <c r="D29" s="18" t="s">
        <v>69</v>
      </c>
      <c r="E29" s="23" t="s">
        <v>22</v>
      </c>
      <c r="F29" s="61"/>
      <c r="G29" s="62"/>
      <c r="H29" s="62"/>
      <c r="I29" s="63"/>
      <c r="J29" s="106"/>
      <c r="K29" s="61"/>
      <c r="L29" s="62"/>
      <c r="M29" s="62"/>
      <c r="N29" s="63"/>
      <c r="O29" s="106"/>
      <c r="P29" s="62"/>
      <c r="Q29" s="62"/>
      <c r="R29" s="62"/>
      <c r="S29" s="63"/>
      <c r="T29" s="63"/>
      <c r="U29" s="61"/>
      <c r="V29" s="48"/>
      <c r="W29" s="53"/>
      <c r="X29" s="61"/>
      <c r="Y29" s="48"/>
      <c r="Z29" s="53"/>
      <c r="AA29" s="61"/>
      <c r="AB29" s="48"/>
      <c r="AC29" s="53"/>
      <c r="AD29" s="61"/>
      <c r="AE29" s="84"/>
      <c r="AF29" s="84"/>
      <c r="AG29" s="224"/>
      <c r="AH29" s="225"/>
      <c r="AI29" s="61"/>
      <c r="AJ29" s="84"/>
      <c r="AK29" s="84"/>
      <c r="AL29" s="224"/>
      <c r="AM29" s="225"/>
      <c r="AN29" s="61"/>
      <c r="AO29" s="62"/>
      <c r="AP29" s="62"/>
      <c r="AQ29" s="63"/>
      <c r="AR29" s="106"/>
      <c r="AS29" s="49"/>
      <c r="AT29" s="49"/>
      <c r="AU29" s="50"/>
      <c r="AV29" s="237"/>
    </row>
    <row r="30" spans="2:48" ht="25.5" x14ac:dyDescent="0.2">
      <c r="B30" s="15"/>
      <c r="C30" s="16">
        <v>1.9</v>
      </c>
      <c r="D30" s="17" t="s">
        <v>190</v>
      </c>
      <c r="E30" s="23"/>
      <c r="F30" s="61"/>
      <c r="G30" s="62"/>
      <c r="H30" s="62"/>
      <c r="I30" s="63"/>
      <c r="J30" s="106"/>
      <c r="K30" s="61"/>
      <c r="L30" s="62"/>
      <c r="M30" s="62"/>
      <c r="N30" s="63"/>
      <c r="O30" s="106"/>
      <c r="P30" s="62"/>
      <c r="Q30" s="62"/>
      <c r="R30" s="62"/>
      <c r="S30" s="63"/>
      <c r="T30" s="63"/>
      <c r="U30" s="61"/>
      <c r="V30" s="48"/>
      <c r="W30" s="53"/>
      <c r="X30" s="61"/>
      <c r="Y30" s="48"/>
      <c r="Z30" s="53"/>
      <c r="AA30" s="61"/>
      <c r="AB30" s="48"/>
      <c r="AC30" s="53"/>
      <c r="AD30" s="61"/>
      <c r="AE30" s="84"/>
      <c r="AF30" s="84"/>
      <c r="AG30" s="224"/>
      <c r="AH30" s="225"/>
      <c r="AI30" s="61"/>
      <c r="AJ30" s="84"/>
      <c r="AK30" s="84"/>
      <c r="AL30" s="224"/>
      <c r="AM30" s="225"/>
      <c r="AN30" s="61"/>
      <c r="AO30" s="62"/>
      <c r="AP30" s="62"/>
      <c r="AQ30" s="63"/>
      <c r="AR30" s="106"/>
      <c r="AS30" s="99"/>
      <c r="AT30" s="99"/>
      <c r="AU30" s="65"/>
      <c r="AV30" s="237"/>
    </row>
    <row r="31" spans="2:48" ht="27" customHeight="1" x14ac:dyDescent="0.2">
      <c r="B31" s="15"/>
      <c r="C31" s="71">
        <v>1.1000000000000001</v>
      </c>
      <c r="D31" s="17" t="s">
        <v>171</v>
      </c>
      <c r="E31" s="23"/>
      <c r="F31" s="61"/>
      <c r="G31" s="62"/>
      <c r="H31" s="62"/>
      <c r="I31" s="63"/>
      <c r="J31" s="106"/>
      <c r="K31" s="61"/>
      <c r="L31" s="62"/>
      <c r="M31" s="62"/>
      <c r="N31" s="63"/>
      <c r="O31" s="106"/>
      <c r="P31" s="62"/>
      <c r="Q31" s="62"/>
      <c r="R31" s="62"/>
      <c r="S31" s="63"/>
      <c r="T31" s="63"/>
      <c r="U31" s="61"/>
      <c r="V31" s="48"/>
      <c r="W31" s="53"/>
      <c r="X31" s="61"/>
      <c r="Y31" s="48"/>
      <c r="Z31" s="53"/>
      <c r="AA31" s="61"/>
      <c r="AB31" s="48"/>
      <c r="AC31" s="53"/>
      <c r="AD31" s="61"/>
      <c r="AE31" s="84"/>
      <c r="AF31" s="84"/>
      <c r="AG31" s="224"/>
      <c r="AH31" s="225"/>
      <c r="AI31" s="61"/>
      <c r="AJ31" s="84"/>
      <c r="AK31" s="84"/>
      <c r="AL31" s="224"/>
      <c r="AM31" s="225"/>
      <c r="AN31" s="61"/>
      <c r="AO31" s="62"/>
      <c r="AP31" s="62"/>
      <c r="AQ31" s="63"/>
      <c r="AR31" s="106"/>
      <c r="AS31" s="99"/>
      <c r="AT31" s="99"/>
      <c r="AU31" s="65"/>
      <c r="AV31" s="237"/>
    </row>
    <row r="32" spans="2:48" x14ac:dyDescent="0.2">
      <c r="B32" s="273"/>
      <c r="C32" s="319"/>
      <c r="D32" s="320"/>
      <c r="E32" s="299"/>
      <c r="F32" s="321"/>
      <c r="G32" s="322"/>
      <c r="H32" s="322"/>
      <c r="I32" s="323"/>
      <c r="J32" s="325"/>
      <c r="K32" s="321"/>
      <c r="L32" s="322"/>
      <c r="M32" s="322"/>
      <c r="N32" s="323"/>
      <c r="O32" s="325"/>
      <c r="P32" s="322"/>
      <c r="Q32" s="322"/>
      <c r="R32" s="322"/>
      <c r="S32" s="323"/>
      <c r="T32" s="323"/>
      <c r="U32" s="321"/>
      <c r="V32" s="323"/>
      <c r="W32" s="324"/>
      <c r="X32" s="321"/>
      <c r="Y32" s="323"/>
      <c r="Z32" s="324"/>
      <c r="AA32" s="321"/>
      <c r="AB32" s="323"/>
      <c r="AC32" s="324"/>
      <c r="AD32" s="321"/>
      <c r="AE32" s="322"/>
      <c r="AF32" s="322"/>
      <c r="AG32" s="323"/>
      <c r="AH32" s="325"/>
      <c r="AI32" s="321"/>
      <c r="AJ32" s="322"/>
      <c r="AK32" s="322"/>
      <c r="AL32" s="323"/>
      <c r="AM32" s="325"/>
      <c r="AN32" s="321"/>
      <c r="AO32" s="322"/>
      <c r="AP32" s="322"/>
      <c r="AQ32" s="323"/>
      <c r="AR32" s="325"/>
      <c r="AS32" s="327"/>
      <c r="AT32" s="327"/>
      <c r="AU32" s="326"/>
      <c r="AV32" s="478"/>
    </row>
    <row r="33" spans="2:48" x14ac:dyDescent="0.2">
      <c r="B33" s="15" t="s">
        <v>2</v>
      </c>
      <c r="C33" s="19" t="s">
        <v>394</v>
      </c>
      <c r="D33" s="20"/>
      <c r="E33" s="305"/>
      <c r="F33" s="329"/>
      <c r="G33" s="330"/>
      <c r="H33" s="330"/>
      <c r="I33" s="330"/>
      <c r="J33" s="331"/>
      <c r="K33" s="329"/>
      <c r="L33" s="330"/>
      <c r="M33" s="330"/>
      <c r="N33" s="330"/>
      <c r="O33" s="331"/>
      <c r="P33" s="330"/>
      <c r="Q33" s="330"/>
      <c r="R33" s="330"/>
      <c r="S33" s="330"/>
      <c r="T33" s="330"/>
      <c r="U33" s="329"/>
      <c r="V33" s="337"/>
      <c r="W33" s="330"/>
      <c r="X33" s="329"/>
      <c r="Y33" s="337"/>
      <c r="Z33" s="330"/>
      <c r="AA33" s="329"/>
      <c r="AB33" s="337"/>
      <c r="AC33" s="330"/>
      <c r="AD33" s="329"/>
      <c r="AE33" s="330"/>
      <c r="AF33" s="330"/>
      <c r="AG33" s="330"/>
      <c r="AH33" s="331"/>
      <c r="AI33" s="329"/>
      <c r="AJ33" s="330"/>
      <c r="AK33" s="330"/>
      <c r="AL33" s="330"/>
      <c r="AM33" s="331"/>
      <c r="AN33" s="329"/>
      <c r="AO33" s="330"/>
      <c r="AP33" s="330"/>
      <c r="AQ33" s="330"/>
      <c r="AR33" s="331"/>
      <c r="AS33" s="333"/>
      <c r="AT33" s="333"/>
      <c r="AU33" s="332"/>
      <c r="AV33" s="328"/>
    </row>
    <row r="34" spans="2:48" x14ac:dyDescent="0.2">
      <c r="B34" s="15"/>
      <c r="C34" s="16">
        <v>2.1</v>
      </c>
      <c r="D34" s="18" t="s">
        <v>131</v>
      </c>
      <c r="E34" s="16"/>
      <c r="F34" s="329"/>
      <c r="G34" s="330"/>
      <c r="H34" s="330"/>
      <c r="I34" s="330"/>
      <c r="J34" s="331"/>
      <c r="K34" s="329"/>
      <c r="L34" s="330"/>
      <c r="M34" s="330"/>
      <c r="N34" s="330"/>
      <c r="O34" s="331"/>
      <c r="P34" s="330"/>
      <c r="Q34" s="330"/>
      <c r="R34" s="330"/>
      <c r="S34" s="330"/>
      <c r="T34" s="330"/>
      <c r="U34" s="329"/>
      <c r="V34" s="337"/>
      <c r="W34" s="330"/>
      <c r="X34" s="329"/>
      <c r="Y34" s="337"/>
      <c r="Z34" s="330"/>
      <c r="AA34" s="329"/>
      <c r="AB34" s="337"/>
      <c r="AC34" s="330"/>
      <c r="AD34" s="329"/>
      <c r="AE34" s="330"/>
      <c r="AF34" s="330"/>
      <c r="AG34" s="330"/>
      <c r="AH34" s="331"/>
      <c r="AI34" s="329"/>
      <c r="AJ34" s="330"/>
      <c r="AK34" s="330"/>
      <c r="AL34" s="330"/>
      <c r="AM34" s="331"/>
      <c r="AN34" s="329"/>
      <c r="AO34" s="330"/>
      <c r="AP34" s="330"/>
      <c r="AQ34" s="330"/>
      <c r="AR34" s="331"/>
      <c r="AS34" s="336"/>
      <c r="AT34" s="336"/>
      <c r="AU34" s="335"/>
      <c r="AV34" s="328"/>
    </row>
    <row r="35" spans="2:48" x14ac:dyDescent="0.2">
      <c r="B35" s="15"/>
      <c r="C35" s="16"/>
      <c r="D35" s="18" t="s">
        <v>185</v>
      </c>
      <c r="E35" s="16" t="s">
        <v>94</v>
      </c>
      <c r="F35" s="61"/>
      <c r="G35" s="84"/>
      <c r="H35" s="84"/>
      <c r="I35" s="84"/>
      <c r="J35" s="108"/>
      <c r="K35" s="61"/>
      <c r="L35" s="84"/>
      <c r="M35" s="84"/>
      <c r="N35" s="84"/>
      <c r="O35" s="108"/>
      <c r="P35" s="62"/>
      <c r="Q35" s="84"/>
      <c r="R35" s="84"/>
      <c r="S35" s="84"/>
      <c r="T35" s="84"/>
      <c r="U35" s="61"/>
      <c r="V35" s="224"/>
      <c r="W35" s="84"/>
      <c r="X35" s="61"/>
      <c r="Y35" s="224"/>
      <c r="Z35" s="84"/>
      <c r="AA35" s="61"/>
      <c r="AB35" s="224"/>
      <c r="AC35" s="84"/>
      <c r="AD35" s="61"/>
      <c r="AE35" s="84"/>
      <c r="AF35" s="84"/>
      <c r="AG35" s="84"/>
      <c r="AH35" s="108"/>
      <c r="AI35" s="61"/>
      <c r="AJ35" s="84"/>
      <c r="AK35" s="84"/>
      <c r="AL35" s="84"/>
      <c r="AM35" s="108"/>
      <c r="AN35" s="61"/>
      <c r="AO35" s="84"/>
      <c r="AP35" s="84"/>
      <c r="AQ35" s="84"/>
      <c r="AR35" s="108"/>
      <c r="AS35" s="49"/>
      <c r="AT35" s="49"/>
      <c r="AU35" s="50"/>
      <c r="AV35" s="237"/>
    </row>
    <row r="36" spans="2:48" ht="28.5" customHeight="1" x14ac:dyDescent="0.2">
      <c r="B36" s="15"/>
      <c r="C36" s="16"/>
      <c r="D36" s="17" t="s">
        <v>172</v>
      </c>
      <c r="E36" s="83"/>
      <c r="F36" s="238"/>
      <c r="G36" s="62"/>
      <c r="H36" s="62"/>
      <c r="I36" s="62"/>
      <c r="J36" s="107"/>
      <c r="K36" s="238"/>
      <c r="L36" s="62"/>
      <c r="M36" s="62"/>
      <c r="N36" s="62"/>
      <c r="O36" s="107"/>
      <c r="P36" s="84"/>
      <c r="Q36" s="62"/>
      <c r="R36" s="62"/>
      <c r="S36" s="62"/>
      <c r="T36" s="64"/>
      <c r="U36" s="238"/>
      <c r="V36" s="63"/>
      <c r="W36" s="64"/>
      <c r="X36" s="238"/>
      <c r="Y36" s="63"/>
      <c r="Z36" s="64"/>
      <c r="AA36" s="238"/>
      <c r="AB36" s="63"/>
      <c r="AC36" s="64"/>
      <c r="AD36" s="238"/>
      <c r="AE36" s="84"/>
      <c r="AF36" s="84"/>
      <c r="AG36" s="84"/>
      <c r="AH36" s="108"/>
      <c r="AI36" s="238"/>
      <c r="AJ36" s="84"/>
      <c r="AK36" s="84"/>
      <c r="AL36" s="84"/>
      <c r="AM36" s="108"/>
      <c r="AN36" s="238"/>
      <c r="AO36" s="62"/>
      <c r="AP36" s="62"/>
      <c r="AQ36" s="62"/>
      <c r="AR36" s="107"/>
      <c r="AS36" s="242"/>
      <c r="AT36" s="242"/>
      <c r="AU36" s="241"/>
      <c r="AV36" s="237"/>
    </row>
    <row r="37" spans="2:48" s="8" customFormat="1" x14ac:dyDescent="0.2">
      <c r="B37" s="33"/>
      <c r="C37" s="16">
        <v>2.2000000000000002</v>
      </c>
      <c r="D37" s="18" t="s">
        <v>122</v>
      </c>
      <c r="E37" s="305"/>
      <c r="F37" s="329"/>
      <c r="G37" s="330"/>
      <c r="H37" s="330"/>
      <c r="I37" s="330"/>
      <c r="J37" s="331"/>
      <c r="K37" s="329"/>
      <c r="L37" s="330"/>
      <c r="M37" s="330"/>
      <c r="N37" s="330"/>
      <c r="O37" s="331"/>
      <c r="P37" s="330"/>
      <c r="Q37" s="330"/>
      <c r="R37" s="330"/>
      <c r="S37" s="330"/>
      <c r="T37" s="330"/>
      <c r="U37" s="329"/>
      <c r="V37" s="337"/>
      <c r="W37" s="330"/>
      <c r="X37" s="329"/>
      <c r="Y37" s="337"/>
      <c r="Z37" s="330"/>
      <c r="AA37" s="329"/>
      <c r="AB37" s="337"/>
      <c r="AC37" s="330"/>
      <c r="AD37" s="329"/>
      <c r="AE37" s="330"/>
      <c r="AF37" s="330"/>
      <c r="AG37" s="330"/>
      <c r="AH37" s="331"/>
      <c r="AI37" s="329"/>
      <c r="AJ37" s="330"/>
      <c r="AK37" s="330"/>
      <c r="AL37" s="330"/>
      <c r="AM37" s="331"/>
      <c r="AN37" s="329"/>
      <c r="AO37" s="330"/>
      <c r="AP37" s="330"/>
      <c r="AQ37" s="330"/>
      <c r="AR37" s="331"/>
      <c r="AS37" s="333"/>
      <c r="AT37" s="333"/>
      <c r="AU37" s="332"/>
      <c r="AV37" s="328"/>
    </row>
    <row r="38" spans="2:48" s="8" customFormat="1" ht="25.5" x14ac:dyDescent="0.2">
      <c r="B38" s="33"/>
      <c r="C38" s="16"/>
      <c r="D38" s="17" t="s">
        <v>166</v>
      </c>
      <c r="E38" s="16" t="s">
        <v>10</v>
      </c>
      <c r="F38" s="61"/>
      <c r="G38" s="84"/>
      <c r="H38" s="84"/>
      <c r="I38" s="224"/>
      <c r="J38" s="225"/>
      <c r="K38" s="61"/>
      <c r="L38" s="84"/>
      <c r="M38" s="84"/>
      <c r="N38" s="224"/>
      <c r="O38" s="225"/>
      <c r="P38" s="62"/>
      <c r="Q38" s="84"/>
      <c r="R38" s="84"/>
      <c r="S38" s="224"/>
      <c r="T38" s="224"/>
      <c r="U38" s="61"/>
      <c r="V38" s="224"/>
      <c r="W38" s="98"/>
      <c r="X38" s="61"/>
      <c r="Y38" s="224"/>
      <c r="Z38" s="98"/>
      <c r="AA38" s="61"/>
      <c r="AB38" s="224"/>
      <c r="AC38" s="98"/>
      <c r="AD38" s="61"/>
      <c r="AE38" s="84"/>
      <c r="AF38" s="84"/>
      <c r="AG38" s="224"/>
      <c r="AH38" s="225"/>
      <c r="AI38" s="61"/>
      <c r="AJ38" s="84"/>
      <c r="AK38" s="84"/>
      <c r="AL38" s="224"/>
      <c r="AM38" s="225"/>
      <c r="AN38" s="61"/>
      <c r="AO38" s="84"/>
      <c r="AP38" s="84"/>
      <c r="AQ38" s="224"/>
      <c r="AR38" s="225"/>
      <c r="AS38" s="49"/>
      <c r="AT38" s="49"/>
      <c r="AU38" s="50"/>
      <c r="AV38" s="237"/>
    </row>
    <row r="39" spans="2:48" s="8" customFormat="1" ht="25.5" x14ac:dyDescent="0.2">
      <c r="B39" s="33"/>
      <c r="C39" s="16"/>
      <c r="D39" s="17" t="s">
        <v>139</v>
      </c>
      <c r="E39" s="16"/>
      <c r="F39" s="238"/>
      <c r="G39" s="62"/>
      <c r="H39" s="62"/>
      <c r="I39" s="62"/>
      <c r="J39" s="107"/>
      <c r="K39" s="238"/>
      <c r="L39" s="62"/>
      <c r="M39" s="62"/>
      <c r="N39" s="62"/>
      <c r="O39" s="107"/>
      <c r="P39" s="84"/>
      <c r="Q39" s="62"/>
      <c r="R39" s="62"/>
      <c r="S39" s="62"/>
      <c r="T39" s="64"/>
      <c r="U39" s="238"/>
      <c r="V39" s="63"/>
      <c r="W39" s="64"/>
      <c r="X39" s="238"/>
      <c r="Y39" s="63"/>
      <c r="Z39" s="64"/>
      <c r="AA39" s="238"/>
      <c r="AB39" s="63"/>
      <c r="AC39" s="64"/>
      <c r="AD39" s="238"/>
      <c r="AE39" s="84"/>
      <c r="AF39" s="84"/>
      <c r="AG39" s="84"/>
      <c r="AH39" s="108"/>
      <c r="AI39" s="238"/>
      <c r="AJ39" s="84"/>
      <c r="AK39" s="84"/>
      <c r="AL39" s="84"/>
      <c r="AM39" s="108"/>
      <c r="AN39" s="238"/>
      <c r="AO39" s="62"/>
      <c r="AP39" s="62"/>
      <c r="AQ39" s="62"/>
      <c r="AR39" s="107"/>
      <c r="AS39" s="242"/>
      <c r="AT39" s="242"/>
      <c r="AU39" s="241"/>
      <c r="AV39" s="237"/>
    </row>
    <row r="40" spans="2:48" x14ac:dyDescent="0.2">
      <c r="B40" s="15"/>
      <c r="C40" s="16">
        <v>2.2999999999999998</v>
      </c>
      <c r="D40" s="18" t="s">
        <v>89</v>
      </c>
      <c r="E40" s="16" t="s">
        <v>92</v>
      </c>
      <c r="F40" s="61"/>
      <c r="G40" s="84"/>
      <c r="H40" s="84"/>
      <c r="I40" s="84"/>
      <c r="J40" s="108"/>
      <c r="K40" s="61"/>
      <c r="L40" s="84"/>
      <c r="M40" s="84"/>
      <c r="N40" s="84"/>
      <c r="O40" s="108"/>
      <c r="P40" s="62"/>
      <c r="Q40" s="84"/>
      <c r="R40" s="84"/>
      <c r="S40" s="84"/>
      <c r="T40" s="84"/>
      <c r="U40" s="61"/>
      <c r="V40" s="224"/>
      <c r="W40" s="84"/>
      <c r="X40" s="61"/>
      <c r="Y40" s="224"/>
      <c r="Z40" s="84"/>
      <c r="AA40" s="61"/>
      <c r="AB40" s="224"/>
      <c r="AC40" s="84"/>
      <c r="AD40" s="61"/>
      <c r="AE40" s="84"/>
      <c r="AF40" s="84"/>
      <c r="AG40" s="84"/>
      <c r="AH40" s="108"/>
      <c r="AI40" s="61"/>
      <c r="AJ40" s="84"/>
      <c r="AK40" s="84"/>
      <c r="AL40" s="84"/>
      <c r="AM40" s="108"/>
      <c r="AN40" s="61"/>
      <c r="AO40" s="84"/>
      <c r="AP40" s="84"/>
      <c r="AQ40" s="84"/>
      <c r="AR40" s="108"/>
      <c r="AS40" s="49"/>
      <c r="AT40" s="49"/>
      <c r="AU40" s="50"/>
      <c r="AV40" s="237"/>
    </row>
    <row r="41" spans="2:48" s="8" customFormat="1" x14ac:dyDescent="0.2">
      <c r="B41" s="33"/>
      <c r="C41" s="16">
        <v>2.4</v>
      </c>
      <c r="D41" s="18" t="s">
        <v>123</v>
      </c>
      <c r="E41" s="334"/>
      <c r="F41" s="329"/>
      <c r="G41" s="330"/>
      <c r="H41" s="330"/>
      <c r="I41" s="330"/>
      <c r="J41" s="331"/>
      <c r="K41" s="329"/>
      <c r="L41" s="330"/>
      <c r="M41" s="330"/>
      <c r="N41" s="330"/>
      <c r="O41" s="331"/>
      <c r="P41" s="330"/>
      <c r="Q41" s="330"/>
      <c r="R41" s="330"/>
      <c r="S41" s="330"/>
      <c r="T41" s="330"/>
      <c r="U41" s="329"/>
      <c r="V41" s="337"/>
      <c r="W41" s="330"/>
      <c r="X41" s="329"/>
      <c r="Y41" s="337"/>
      <c r="Z41" s="330"/>
      <c r="AA41" s="329"/>
      <c r="AB41" s="337"/>
      <c r="AC41" s="330"/>
      <c r="AD41" s="329"/>
      <c r="AE41" s="330"/>
      <c r="AF41" s="330"/>
      <c r="AG41" s="330"/>
      <c r="AH41" s="331"/>
      <c r="AI41" s="329"/>
      <c r="AJ41" s="330"/>
      <c r="AK41" s="330"/>
      <c r="AL41" s="330"/>
      <c r="AM41" s="331"/>
      <c r="AN41" s="329"/>
      <c r="AO41" s="330"/>
      <c r="AP41" s="330"/>
      <c r="AQ41" s="330"/>
      <c r="AR41" s="331"/>
      <c r="AS41" s="336"/>
      <c r="AT41" s="336"/>
      <c r="AU41" s="335"/>
      <c r="AV41" s="328"/>
    </row>
    <row r="42" spans="2:48" s="8" customFormat="1" ht="25.5" x14ac:dyDescent="0.2">
      <c r="B42" s="33"/>
      <c r="C42" s="16"/>
      <c r="D42" s="17" t="s">
        <v>167</v>
      </c>
      <c r="E42" s="16" t="s">
        <v>11</v>
      </c>
      <c r="F42" s="61"/>
      <c r="G42" s="84"/>
      <c r="H42" s="84"/>
      <c r="I42" s="224"/>
      <c r="J42" s="225"/>
      <c r="K42" s="61"/>
      <c r="L42" s="84"/>
      <c r="M42" s="84"/>
      <c r="N42" s="224"/>
      <c r="O42" s="225"/>
      <c r="P42" s="62"/>
      <c r="Q42" s="84"/>
      <c r="R42" s="84"/>
      <c r="S42" s="224"/>
      <c r="T42" s="224"/>
      <c r="U42" s="61"/>
      <c r="V42" s="224"/>
      <c r="W42" s="98"/>
      <c r="X42" s="61"/>
      <c r="Y42" s="224"/>
      <c r="Z42" s="98"/>
      <c r="AA42" s="61"/>
      <c r="AB42" s="224"/>
      <c r="AC42" s="98"/>
      <c r="AD42" s="61"/>
      <c r="AE42" s="84"/>
      <c r="AF42" s="84"/>
      <c r="AG42" s="224"/>
      <c r="AH42" s="225"/>
      <c r="AI42" s="61"/>
      <c r="AJ42" s="84"/>
      <c r="AK42" s="84"/>
      <c r="AL42" s="224"/>
      <c r="AM42" s="225"/>
      <c r="AN42" s="61"/>
      <c r="AO42" s="84"/>
      <c r="AP42" s="84"/>
      <c r="AQ42" s="224"/>
      <c r="AR42" s="225"/>
      <c r="AS42" s="49"/>
      <c r="AT42" s="49"/>
      <c r="AU42" s="50"/>
      <c r="AV42" s="237"/>
    </row>
    <row r="43" spans="2:48" s="8" customFormat="1" ht="25.5" x14ac:dyDescent="0.2">
      <c r="B43" s="33"/>
      <c r="C43" s="16"/>
      <c r="D43" s="17" t="s">
        <v>138</v>
      </c>
      <c r="E43" s="16"/>
      <c r="F43" s="238"/>
      <c r="G43" s="62"/>
      <c r="H43" s="62"/>
      <c r="I43" s="62"/>
      <c r="J43" s="107"/>
      <c r="K43" s="238"/>
      <c r="L43" s="62"/>
      <c r="M43" s="62"/>
      <c r="N43" s="62"/>
      <c r="O43" s="107"/>
      <c r="P43" s="84"/>
      <c r="Q43" s="62"/>
      <c r="R43" s="62"/>
      <c r="S43" s="62"/>
      <c r="T43" s="64"/>
      <c r="U43" s="238"/>
      <c r="V43" s="63"/>
      <c r="W43" s="64"/>
      <c r="X43" s="238"/>
      <c r="Y43" s="63"/>
      <c r="Z43" s="64"/>
      <c r="AA43" s="238"/>
      <c r="AB43" s="63"/>
      <c r="AC43" s="64"/>
      <c r="AD43" s="238"/>
      <c r="AE43" s="84"/>
      <c r="AF43" s="84"/>
      <c r="AG43" s="84"/>
      <c r="AH43" s="108"/>
      <c r="AI43" s="238"/>
      <c r="AJ43" s="84"/>
      <c r="AK43" s="84"/>
      <c r="AL43" s="84"/>
      <c r="AM43" s="108"/>
      <c r="AN43" s="238"/>
      <c r="AO43" s="62"/>
      <c r="AP43" s="62"/>
      <c r="AQ43" s="62"/>
      <c r="AR43" s="107"/>
      <c r="AS43" s="242"/>
      <c r="AT43" s="242"/>
      <c r="AU43" s="241"/>
      <c r="AV43" s="237"/>
    </row>
    <row r="44" spans="2:48" x14ac:dyDescent="0.2">
      <c r="B44" s="15"/>
      <c r="C44" s="16">
        <v>2.5</v>
      </c>
      <c r="D44" s="18" t="s">
        <v>90</v>
      </c>
      <c r="E44" s="16" t="s">
        <v>93</v>
      </c>
      <c r="F44" s="61"/>
      <c r="G44" s="84"/>
      <c r="H44" s="84"/>
      <c r="I44" s="84"/>
      <c r="J44" s="108"/>
      <c r="K44" s="61"/>
      <c r="L44" s="84"/>
      <c r="M44" s="84"/>
      <c r="N44" s="84"/>
      <c r="O44" s="108"/>
      <c r="P44" s="62"/>
      <c r="Q44" s="84"/>
      <c r="R44" s="84"/>
      <c r="S44" s="84"/>
      <c r="T44" s="84"/>
      <c r="U44" s="61"/>
      <c r="V44" s="224"/>
      <c r="W44" s="84"/>
      <c r="X44" s="61"/>
      <c r="Y44" s="224"/>
      <c r="Z44" s="84"/>
      <c r="AA44" s="61"/>
      <c r="AB44" s="224"/>
      <c r="AC44" s="84"/>
      <c r="AD44" s="61"/>
      <c r="AE44" s="84"/>
      <c r="AF44" s="84"/>
      <c r="AG44" s="84"/>
      <c r="AH44" s="108"/>
      <c r="AI44" s="61"/>
      <c r="AJ44" s="84"/>
      <c r="AK44" s="84"/>
      <c r="AL44" s="84"/>
      <c r="AM44" s="108"/>
      <c r="AN44" s="61"/>
      <c r="AO44" s="84"/>
      <c r="AP44" s="84"/>
      <c r="AQ44" s="84"/>
      <c r="AR44" s="108"/>
      <c r="AS44" s="49"/>
      <c r="AT44" s="49"/>
      <c r="AU44" s="50"/>
      <c r="AV44" s="237"/>
    </row>
    <row r="45" spans="2:48" s="8" customFormat="1" x14ac:dyDescent="0.2">
      <c r="B45" s="33"/>
      <c r="C45" s="16">
        <v>2.6</v>
      </c>
      <c r="D45" s="18" t="s">
        <v>124</v>
      </c>
      <c r="E45" s="334"/>
      <c r="F45" s="329"/>
      <c r="G45" s="330"/>
      <c r="H45" s="330"/>
      <c r="I45" s="330"/>
      <c r="J45" s="331"/>
      <c r="K45" s="329"/>
      <c r="L45" s="330"/>
      <c r="M45" s="330"/>
      <c r="N45" s="330"/>
      <c r="O45" s="331"/>
      <c r="P45" s="330"/>
      <c r="Q45" s="330"/>
      <c r="R45" s="330"/>
      <c r="S45" s="330"/>
      <c r="T45" s="330"/>
      <c r="U45" s="329"/>
      <c r="V45" s="337"/>
      <c r="W45" s="330"/>
      <c r="X45" s="329"/>
      <c r="Y45" s="337"/>
      <c r="Z45" s="330"/>
      <c r="AA45" s="329"/>
      <c r="AB45" s="337"/>
      <c r="AC45" s="330"/>
      <c r="AD45" s="329"/>
      <c r="AE45" s="330"/>
      <c r="AF45" s="330"/>
      <c r="AG45" s="330"/>
      <c r="AH45" s="331"/>
      <c r="AI45" s="329"/>
      <c r="AJ45" s="330"/>
      <c r="AK45" s="330"/>
      <c r="AL45" s="330"/>
      <c r="AM45" s="331"/>
      <c r="AN45" s="329"/>
      <c r="AO45" s="330"/>
      <c r="AP45" s="330"/>
      <c r="AQ45" s="330"/>
      <c r="AR45" s="331"/>
      <c r="AS45" s="336"/>
      <c r="AT45" s="336"/>
      <c r="AU45" s="335"/>
      <c r="AV45" s="328"/>
    </row>
    <row r="46" spans="2:48" s="8" customFormat="1" x14ac:dyDescent="0.2">
      <c r="B46" s="33"/>
      <c r="C46" s="16"/>
      <c r="D46" s="18" t="s">
        <v>148</v>
      </c>
      <c r="E46" s="16" t="s">
        <v>12</v>
      </c>
      <c r="F46" s="61"/>
      <c r="G46" s="84"/>
      <c r="H46" s="84"/>
      <c r="I46" s="84"/>
      <c r="J46" s="108"/>
      <c r="K46" s="61"/>
      <c r="L46" s="84"/>
      <c r="M46" s="84"/>
      <c r="N46" s="84"/>
      <c r="O46" s="108"/>
      <c r="P46" s="62"/>
      <c r="Q46" s="84"/>
      <c r="R46" s="84"/>
      <c r="S46" s="84"/>
      <c r="T46" s="84"/>
      <c r="U46" s="61"/>
      <c r="V46" s="224"/>
      <c r="W46" s="84"/>
      <c r="X46" s="61"/>
      <c r="Y46" s="224"/>
      <c r="Z46" s="84"/>
      <c r="AA46" s="61"/>
      <c r="AB46" s="224"/>
      <c r="AC46" s="84"/>
      <c r="AD46" s="61"/>
      <c r="AE46" s="84"/>
      <c r="AF46" s="84"/>
      <c r="AG46" s="84"/>
      <c r="AH46" s="108"/>
      <c r="AI46" s="61"/>
      <c r="AJ46" s="84"/>
      <c r="AK46" s="84"/>
      <c r="AL46" s="84"/>
      <c r="AM46" s="108"/>
      <c r="AN46" s="61"/>
      <c r="AO46" s="84"/>
      <c r="AP46" s="84"/>
      <c r="AQ46" s="84"/>
      <c r="AR46" s="108"/>
      <c r="AS46" s="49"/>
      <c r="AT46" s="49"/>
      <c r="AU46" s="50"/>
      <c r="AV46" s="237"/>
    </row>
    <row r="47" spans="2:48" s="8" customFormat="1" x14ac:dyDescent="0.2">
      <c r="B47" s="33"/>
      <c r="C47" s="16"/>
      <c r="D47" s="17" t="s">
        <v>149</v>
      </c>
      <c r="E47" s="16"/>
      <c r="F47" s="238"/>
      <c r="G47" s="62"/>
      <c r="H47" s="62"/>
      <c r="I47" s="62"/>
      <c r="J47" s="107"/>
      <c r="K47" s="238"/>
      <c r="L47" s="62"/>
      <c r="M47" s="62"/>
      <c r="N47" s="62"/>
      <c r="O47" s="107"/>
      <c r="P47" s="84"/>
      <c r="Q47" s="62"/>
      <c r="R47" s="62"/>
      <c r="S47" s="62"/>
      <c r="T47" s="64"/>
      <c r="U47" s="238"/>
      <c r="V47" s="63"/>
      <c r="W47" s="64"/>
      <c r="X47" s="238"/>
      <c r="Y47" s="63"/>
      <c r="Z47" s="64"/>
      <c r="AA47" s="238"/>
      <c r="AB47" s="63"/>
      <c r="AC47" s="64"/>
      <c r="AD47" s="238"/>
      <c r="AE47" s="84"/>
      <c r="AF47" s="84"/>
      <c r="AG47" s="84"/>
      <c r="AH47" s="108"/>
      <c r="AI47" s="238"/>
      <c r="AJ47" s="84"/>
      <c r="AK47" s="84"/>
      <c r="AL47" s="84"/>
      <c r="AM47" s="108"/>
      <c r="AN47" s="238"/>
      <c r="AO47" s="62"/>
      <c r="AP47" s="62"/>
      <c r="AQ47" s="62"/>
      <c r="AR47" s="107"/>
      <c r="AS47" s="242"/>
      <c r="AT47" s="242"/>
      <c r="AU47" s="241"/>
      <c r="AV47" s="237"/>
    </row>
    <row r="48" spans="2:48" x14ac:dyDescent="0.2">
      <c r="B48" s="15"/>
      <c r="C48" s="16">
        <v>2.7</v>
      </c>
      <c r="D48" s="18" t="s">
        <v>70</v>
      </c>
      <c r="E48" s="16" t="s">
        <v>13</v>
      </c>
      <c r="F48" s="61"/>
      <c r="G48" s="62"/>
      <c r="H48" s="62"/>
      <c r="I48" s="62"/>
      <c r="J48" s="107"/>
      <c r="K48" s="61"/>
      <c r="L48" s="62"/>
      <c r="M48" s="62"/>
      <c r="N48" s="62"/>
      <c r="O48" s="107"/>
      <c r="P48" s="62"/>
      <c r="Q48" s="62"/>
      <c r="R48" s="62"/>
      <c r="S48" s="62"/>
      <c r="T48" s="62"/>
      <c r="U48" s="61"/>
      <c r="V48" s="63"/>
      <c r="W48" s="62"/>
      <c r="X48" s="61"/>
      <c r="Y48" s="63"/>
      <c r="Z48" s="62"/>
      <c r="AA48" s="61"/>
      <c r="AB48" s="62"/>
      <c r="AC48" s="62"/>
      <c r="AD48" s="61"/>
      <c r="AE48" s="84"/>
      <c r="AF48" s="84"/>
      <c r="AG48" s="84"/>
      <c r="AH48" s="108"/>
      <c r="AI48" s="61"/>
      <c r="AJ48" s="84"/>
      <c r="AK48" s="84"/>
      <c r="AL48" s="84"/>
      <c r="AM48" s="108"/>
      <c r="AN48" s="61"/>
      <c r="AO48" s="62"/>
      <c r="AP48" s="62"/>
      <c r="AQ48" s="62"/>
      <c r="AR48" s="107"/>
      <c r="AS48" s="51"/>
      <c r="AT48" s="51"/>
      <c r="AU48" s="52"/>
      <c r="AV48" s="237"/>
    </row>
    <row r="49" spans="2:48" x14ac:dyDescent="0.2">
      <c r="B49" s="15"/>
      <c r="C49" s="16">
        <v>2.8</v>
      </c>
      <c r="D49" s="18" t="s">
        <v>98</v>
      </c>
      <c r="E49" s="305"/>
      <c r="F49" s="329"/>
      <c r="G49" s="330"/>
      <c r="H49" s="330"/>
      <c r="I49" s="330"/>
      <c r="J49" s="331"/>
      <c r="K49" s="329"/>
      <c r="L49" s="330"/>
      <c r="M49" s="330"/>
      <c r="N49" s="330"/>
      <c r="O49" s="331"/>
      <c r="P49" s="330"/>
      <c r="Q49" s="330"/>
      <c r="R49" s="330"/>
      <c r="S49" s="330"/>
      <c r="T49" s="330"/>
      <c r="U49" s="329"/>
      <c r="V49" s="337"/>
      <c r="W49" s="330"/>
      <c r="X49" s="329"/>
      <c r="Y49" s="337"/>
      <c r="Z49" s="330"/>
      <c r="AA49" s="329"/>
      <c r="AB49" s="330"/>
      <c r="AC49" s="330"/>
      <c r="AD49" s="329"/>
      <c r="AE49" s="330"/>
      <c r="AF49" s="330"/>
      <c r="AG49" s="330"/>
      <c r="AH49" s="331"/>
      <c r="AI49" s="329"/>
      <c r="AJ49" s="330"/>
      <c r="AK49" s="330"/>
      <c r="AL49" s="330"/>
      <c r="AM49" s="331"/>
      <c r="AN49" s="329"/>
      <c r="AO49" s="330"/>
      <c r="AP49" s="330"/>
      <c r="AQ49" s="330"/>
      <c r="AR49" s="331"/>
      <c r="AS49" s="333"/>
      <c r="AT49" s="333"/>
      <c r="AU49" s="332"/>
      <c r="AV49" s="328"/>
    </row>
    <row r="50" spans="2:48" ht="28.5" customHeight="1" x14ac:dyDescent="0.2">
      <c r="B50" s="15"/>
      <c r="C50" s="16"/>
      <c r="D50" s="17" t="s">
        <v>184</v>
      </c>
      <c r="E50" s="16" t="s">
        <v>62</v>
      </c>
      <c r="F50" s="61"/>
      <c r="G50" s="84"/>
      <c r="H50" s="84"/>
      <c r="I50" s="84"/>
      <c r="J50" s="108"/>
      <c r="K50" s="61"/>
      <c r="L50" s="84"/>
      <c r="M50" s="84"/>
      <c r="N50" s="84"/>
      <c r="O50" s="108"/>
      <c r="P50" s="62"/>
      <c r="Q50" s="84"/>
      <c r="R50" s="84"/>
      <c r="S50" s="84"/>
      <c r="T50" s="84"/>
      <c r="U50" s="61"/>
      <c r="V50" s="224"/>
      <c r="W50" s="84"/>
      <c r="X50" s="61"/>
      <c r="Y50" s="224"/>
      <c r="Z50" s="84"/>
      <c r="AA50" s="61"/>
      <c r="AB50" s="84"/>
      <c r="AC50" s="84"/>
      <c r="AD50" s="61"/>
      <c r="AE50" s="84"/>
      <c r="AF50" s="84"/>
      <c r="AG50" s="84"/>
      <c r="AH50" s="108"/>
      <c r="AI50" s="61"/>
      <c r="AJ50" s="84"/>
      <c r="AK50" s="84"/>
      <c r="AL50" s="84"/>
      <c r="AM50" s="108"/>
      <c r="AN50" s="61"/>
      <c r="AO50" s="84"/>
      <c r="AP50" s="84"/>
      <c r="AQ50" s="84"/>
      <c r="AR50" s="108"/>
      <c r="AS50" s="99"/>
      <c r="AT50" s="99"/>
      <c r="AU50" s="65"/>
      <c r="AV50" s="237"/>
    </row>
    <row r="51" spans="2:48" ht="27.95" customHeight="1" x14ac:dyDescent="0.2">
      <c r="B51" s="15"/>
      <c r="C51" s="16"/>
      <c r="D51" s="17" t="s">
        <v>140</v>
      </c>
      <c r="E51" s="16"/>
      <c r="F51" s="238"/>
      <c r="G51" s="62"/>
      <c r="H51" s="62"/>
      <c r="I51" s="62"/>
      <c r="J51" s="107"/>
      <c r="K51" s="238"/>
      <c r="L51" s="62"/>
      <c r="M51" s="62"/>
      <c r="N51" s="62"/>
      <c r="O51" s="107"/>
      <c r="P51" s="84"/>
      <c r="Q51" s="62"/>
      <c r="R51" s="62"/>
      <c r="S51" s="62"/>
      <c r="T51" s="62"/>
      <c r="U51" s="238"/>
      <c r="V51" s="63"/>
      <c r="W51" s="62"/>
      <c r="X51" s="238"/>
      <c r="Y51" s="63"/>
      <c r="Z51" s="62"/>
      <c r="AA51" s="238"/>
      <c r="AB51" s="62"/>
      <c r="AC51" s="62"/>
      <c r="AD51" s="238"/>
      <c r="AE51" s="84"/>
      <c r="AF51" s="84"/>
      <c r="AG51" s="84"/>
      <c r="AH51" s="108"/>
      <c r="AI51" s="238"/>
      <c r="AJ51" s="84"/>
      <c r="AK51" s="84"/>
      <c r="AL51" s="84"/>
      <c r="AM51" s="108"/>
      <c r="AN51" s="238"/>
      <c r="AO51" s="62"/>
      <c r="AP51" s="62"/>
      <c r="AQ51" s="62"/>
      <c r="AR51" s="107"/>
      <c r="AS51" s="240"/>
      <c r="AT51" s="240"/>
      <c r="AU51" s="239"/>
      <c r="AV51" s="237"/>
    </row>
    <row r="52" spans="2:48" x14ac:dyDescent="0.2">
      <c r="B52" s="15"/>
      <c r="C52" s="16">
        <v>2.9</v>
      </c>
      <c r="D52" s="18" t="s">
        <v>125</v>
      </c>
      <c r="E52" s="334"/>
      <c r="F52" s="329"/>
      <c r="G52" s="330"/>
      <c r="H52" s="330"/>
      <c r="I52" s="330"/>
      <c r="J52" s="331"/>
      <c r="K52" s="329"/>
      <c r="L52" s="330"/>
      <c r="M52" s="330"/>
      <c r="N52" s="330"/>
      <c r="O52" s="331"/>
      <c r="P52" s="330"/>
      <c r="Q52" s="330"/>
      <c r="R52" s="330"/>
      <c r="S52" s="330"/>
      <c r="T52" s="330"/>
      <c r="U52" s="329"/>
      <c r="V52" s="337"/>
      <c r="W52" s="330"/>
      <c r="X52" s="329"/>
      <c r="Y52" s="337"/>
      <c r="Z52" s="330"/>
      <c r="AA52" s="329"/>
      <c r="AB52" s="330"/>
      <c r="AC52" s="330"/>
      <c r="AD52" s="329"/>
      <c r="AE52" s="330"/>
      <c r="AF52" s="330"/>
      <c r="AG52" s="330"/>
      <c r="AH52" s="331"/>
      <c r="AI52" s="329"/>
      <c r="AJ52" s="330"/>
      <c r="AK52" s="330"/>
      <c r="AL52" s="330"/>
      <c r="AM52" s="331"/>
      <c r="AN52" s="329"/>
      <c r="AO52" s="330"/>
      <c r="AP52" s="330"/>
      <c r="AQ52" s="330"/>
      <c r="AR52" s="331"/>
      <c r="AS52" s="333"/>
      <c r="AT52" s="333"/>
      <c r="AU52" s="332"/>
      <c r="AV52" s="328"/>
    </row>
    <row r="53" spans="2:48" x14ac:dyDescent="0.2">
      <c r="B53" s="15"/>
      <c r="C53" s="16"/>
      <c r="D53" s="17" t="s">
        <v>168</v>
      </c>
      <c r="E53" s="16" t="s">
        <v>63</v>
      </c>
      <c r="F53" s="61"/>
      <c r="G53" s="84"/>
      <c r="H53" s="84"/>
      <c r="I53" s="84"/>
      <c r="J53" s="108"/>
      <c r="K53" s="61"/>
      <c r="L53" s="84"/>
      <c r="M53" s="84"/>
      <c r="N53" s="84"/>
      <c r="O53" s="108"/>
      <c r="P53" s="62"/>
      <c r="Q53" s="84"/>
      <c r="R53" s="84"/>
      <c r="S53" s="84"/>
      <c r="T53" s="84"/>
      <c r="U53" s="61"/>
      <c r="V53" s="224"/>
      <c r="W53" s="84"/>
      <c r="X53" s="61"/>
      <c r="Y53" s="224"/>
      <c r="Z53" s="84"/>
      <c r="AA53" s="61"/>
      <c r="AB53" s="84"/>
      <c r="AC53" s="84"/>
      <c r="AD53" s="61"/>
      <c r="AE53" s="84"/>
      <c r="AF53" s="84"/>
      <c r="AG53" s="84"/>
      <c r="AH53" s="108"/>
      <c r="AI53" s="61"/>
      <c r="AJ53" s="84"/>
      <c r="AK53" s="84"/>
      <c r="AL53" s="84"/>
      <c r="AM53" s="108"/>
      <c r="AN53" s="61"/>
      <c r="AO53" s="84"/>
      <c r="AP53" s="84"/>
      <c r="AQ53" s="84"/>
      <c r="AR53" s="108"/>
      <c r="AS53" s="99"/>
      <c r="AT53" s="99"/>
      <c r="AU53" s="65"/>
      <c r="AV53" s="237"/>
    </row>
    <row r="54" spans="2:48" s="8" customFormat="1" ht="25.5" x14ac:dyDescent="0.2">
      <c r="B54" s="33"/>
      <c r="C54" s="16"/>
      <c r="D54" s="17" t="s">
        <v>152</v>
      </c>
      <c r="E54" s="16"/>
      <c r="F54" s="238"/>
      <c r="G54" s="62"/>
      <c r="H54" s="62"/>
      <c r="I54" s="62"/>
      <c r="J54" s="107"/>
      <c r="K54" s="238"/>
      <c r="L54" s="62"/>
      <c r="M54" s="62"/>
      <c r="N54" s="62"/>
      <c r="O54" s="107"/>
      <c r="P54" s="84"/>
      <c r="Q54" s="62"/>
      <c r="R54" s="62"/>
      <c r="S54" s="62"/>
      <c r="T54" s="62"/>
      <c r="U54" s="238"/>
      <c r="V54" s="63"/>
      <c r="W54" s="62"/>
      <c r="X54" s="238"/>
      <c r="Y54" s="63"/>
      <c r="Z54" s="62"/>
      <c r="AA54" s="238"/>
      <c r="AB54" s="62"/>
      <c r="AC54" s="62"/>
      <c r="AD54" s="238"/>
      <c r="AE54" s="84"/>
      <c r="AF54" s="84"/>
      <c r="AG54" s="84"/>
      <c r="AH54" s="108"/>
      <c r="AI54" s="238"/>
      <c r="AJ54" s="84"/>
      <c r="AK54" s="84"/>
      <c r="AL54" s="84"/>
      <c r="AM54" s="108"/>
      <c r="AN54" s="238"/>
      <c r="AO54" s="62"/>
      <c r="AP54" s="62"/>
      <c r="AQ54" s="62"/>
      <c r="AR54" s="107"/>
      <c r="AS54" s="240"/>
      <c r="AT54" s="240"/>
      <c r="AU54" s="239"/>
      <c r="AV54" s="237"/>
    </row>
    <row r="55" spans="2:48" x14ac:dyDescent="0.2">
      <c r="B55" s="15"/>
      <c r="C55" s="34" t="s">
        <v>64</v>
      </c>
      <c r="D55" s="18" t="s">
        <v>97</v>
      </c>
      <c r="E55" s="16" t="s">
        <v>91</v>
      </c>
      <c r="F55" s="61"/>
      <c r="G55" s="224"/>
      <c r="H55" s="224"/>
      <c r="I55" s="224"/>
      <c r="J55" s="225"/>
      <c r="K55" s="61"/>
      <c r="L55" s="224"/>
      <c r="M55" s="224"/>
      <c r="N55" s="224"/>
      <c r="O55" s="225"/>
      <c r="P55" s="62"/>
      <c r="Q55" s="224"/>
      <c r="R55" s="224"/>
      <c r="S55" s="224"/>
      <c r="T55" s="224"/>
      <c r="U55" s="61"/>
      <c r="V55" s="224"/>
      <c r="W55" s="84"/>
      <c r="X55" s="61"/>
      <c r="Y55" s="224"/>
      <c r="Z55" s="84"/>
      <c r="AA55" s="61"/>
      <c r="AB55" s="224"/>
      <c r="AC55" s="224"/>
      <c r="AD55" s="61"/>
      <c r="AE55" s="224"/>
      <c r="AF55" s="224"/>
      <c r="AG55" s="224"/>
      <c r="AH55" s="225"/>
      <c r="AI55" s="61"/>
      <c r="AJ55" s="224"/>
      <c r="AK55" s="224"/>
      <c r="AL55" s="224"/>
      <c r="AM55" s="225"/>
      <c r="AN55" s="61"/>
      <c r="AO55" s="224"/>
      <c r="AP55" s="224"/>
      <c r="AQ55" s="224"/>
      <c r="AR55" s="225"/>
      <c r="AS55" s="99"/>
      <c r="AT55" s="99"/>
      <c r="AU55" s="65"/>
      <c r="AV55" s="237"/>
    </row>
    <row r="56" spans="2:48" x14ac:dyDescent="0.2">
      <c r="B56" s="15"/>
      <c r="C56" s="16">
        <v>2.11</v>
      </c>
      <c r="D56" s="18" t="s">
        <v>104</v>
      </c>
      <c r="E56" s="305"/>
      <c r="F56" s="329"/>
      <c r="G56" s="337"/>
      <c r="H56" s="337"/>
      <c r="I56" s="337"/>
      <c r="J56" s="338"/>
      <c r="K56" s="329"/>
      <c r="L56" s="337"/>
      <c r="M56" s="337"/>
      <c r="N56" s="337"/>
      <c r="O56" s="338"/>
      <c r="P56" s="330"/>
      <c r="Q56" s="337"/>
      <c r="R56" s="337"/>
      <c r="S56" s="337"/>
      <c r="T56" s="337"/>
      <c r="U56" s="329"/>
      <c r="V56" s="337"/>
      <c r="W56" s="330"/>
      <c r="X56" s="329"/>
      <c r="Y56" s="337"/>
      <c r="Z56" s="330"/>
      <c r="AA56" s="329"/>
      <c r="AB56" s="337"/>
      <c r="AC56" s="337"/>
      <c r="AD56" s="329"/>
      <c r="AE56" s="337"/>
      <c r="AF56" s="337"/>
      <c r="AG56" s="337"/>
      <c r="AH56" s="338"/>
      <c r="AI56" s="329"/>
      <c r="AJ56" s="337"/>
      <c r="AK56" s="337"/>
      <c r="AL56" s="337"/>
      <c r="AM56" s="338"/>
      <c r="AN56" s="329"/>
      <c r="AO56" s="337"/>
      <c r="AP56" s="337"/>
      <c r="AQ56" s="337"/>
      <c r="AR56" s="338"/>
      <c r="AS56" s="333"/>
      <c r="AT56" s="333"/>
      <c r="AU56" s="332"/>
      <c r="AV56" s="328"/>
    </row>
    <row r="57" spans="2:48" x14ac:dyDescent="0.2">
      <c r="B57" s="15"/>
      <c r="C57" s="16"/>
      <c r="D57" s="17" t="s">
        <v>173</v>
      </c>
      <c r="E57" s="16" t="s">
        <v>46</v>
      </c>
      <c r="F57" s="61"/>
      <c r="G57" s="63"/>
      <c r="H57" s="63"/>
      <c r="I57" s="63"/>
      <c r="J57" s="106"/>
      <c r="K57" s="61"/>
      <c r="L57" s="63"/>
      <c r="M57" s="63"/>
      <c r="N57" s="63"/>
      <c r="O57" s="106"/>
      <c r="P57" s="62"/>
      <c r="Q57" s="63"/>
      <c r="R57" s="63"/>
      <c r="S57" s="63"/>
      <c r="T57" s="63"/>
      <c r="U57" s="61"/>
      <c r="V57" s="63"/>
      <c r="W57" s="62"/>
      <c r="X57" s="61"/>
      <c r="Y57" s="63"/>
      <c r="Z57" s="62"/>
      <c r="AA57" s="61"/>
      <c r="AB57" s="63"/>
      <c r="AC57" s="63"/>
      <c r="AD57" s="61"/>
      <c r="AE57" s="224"/>
      <c r="AF57" s="224"/>
      <c r="AG57" s="224"/>
      <c r="AH57" s="225"/>
      <c r="AI57" s="61"/>
      <c r="AJ57" s="224"/>
      <c r="AK57" s="224"/>
      <c r="AL57" s="224"/>
      <c r="AM57" s="225"/>
      <c r="AN57" s="61"/>
      <c r="AO57" s="63"/>
      <c r="AP57" s="63"/>
      <c r="AQ57" s="63"/>
      <c r="AR57" s="106"/>
      <c r="AS57" s="99"/>
      <c r="AT57" s="99"/>
      <c r="AU57" s="65"/>
      <c r="AV57" s="237"/>
    </row>
    <row r="58" spans="2:48" x14ac:dyDescent="0.2">
      <c r="B58" s="15"/>
      <c r="C58" s="16"/>
      <c r="D58" s="18" t="s">
        <v>174</v>
      </c>
      <c r="E58" s="16" t="s">
        <v>47</v>
      </c>
      <c r="F58" s="61"/>
      <c r="G58" s="63"/>
      <c r="H58" s="63"/>
      <c r="I58" s="63"/>
      <c r="J58" s="106"/>
      <c r="K58" s="61"/>
      <c r="L58" s="63"/>
      <c r="M58" s="63"/>
      <c r="N58" s="63"/>
      <c r="O58" s="106"/>
      <c r="P58" s="62"/>
      <c r="Q58" s="63"/>
      <c r="R58" s="63"/>
      <c r="S58" s="63"/>
      <c r="T58" s="63"/>
      <c r="U58" s="61"/>
      <c r="V58" s="63"/>
      <c r="W58" s="62"/>
      <c r="X58" s="61"/>
      <c r="Y58" s="63"/>
      <c r="Z58" s="62"/>
      <c r="AA58" s="61"/>
      <c r="AB58" s="63"/>
      <c r="AC58" s="63"/>
      <c r="AD58" s="61"/>
      <c r="AE58" s="224"/>
      <c r="AF58" s="224"/>
      <c r="AG58" s="224"/>
      <c r="AH58" s="225"/>
      <c r="AI58" s="61"/>
      <c r="AJ58" s="224"/>
      <c r="AK58" s="224"/>
      <c r="AL58" s="224"/>
      <c r="AM58" s="225"/>
      <c r="AN58" s="61"/>
      <c r="AO58" s="63"/>
      <c r="AP58" s="63"/>
      <c r="AQ58" s="63"/>
      <c r="AR58" s="106"/>
      <c r="AS58" s="99"/>
      <c r="AT58" s="99"/>
      <c r="AU58" s="65"/>
      <c r="AV58" s="237"/>
    </row>
    <row r="59" spans="2:48" x14ac:dyDescent="0.2">
      <c r="B59" s="15"/>
      <c r="C59" s="16"/>
      <c r="D59" s="18" t="s">
        <v>175</v>
      </c>
      <c r="E59" s="16" t="s">
        <v>48</v>
      </c>
      <c r="F59" s="61"/>
      <c r="G59" s="224"/>
      <c r="H59" s="224"/>
      <c r="I59" s="224"/>
      <c r="J59" s="225"/>
      <c r="K59" s="61"/>
      <c r="L59" s="224"/>
      <c r="M59" s="224"/>
      <c r="N59" s="224"/>
      <c r="O59" s="225"/>
      <c r="P59" s="62"/>
      <c r="Q59" s="224"/>
      <c r="R59" s="224"/>
      <c r="S59" s="224"/>
      <c r="T59" s="224"/>
      <c r="U59" s="61"/>
      <c r="V59" s="224"/>
      <c r="W59" s="84"/>
      <c r="X59" s="61"/>
      <c r="Y59" s="224"/>
      <c r="Z59" s="84"/>
      <c r="AA59" s="61"/>
      <c r="AB59" s="224"/>
      <c r="AC59" s="224"/>
      <c r="AD59" s="61"/>
      <c r="AE59" s="224"/>
      <c r="AF59" s="224"/>
      <c r="AG59" s="224"/>
      <c r="AH59" s="225"/>
      <c r="AI59" s="61"/>
      <c r="AJ59" s="224"/>
      <c r="AK59" s="224"/>
      <c r="AL59" s="224"/>
      <c r="AM59" s="225"/>
      <c r="AN59" s="61"/>
      <c r="AO59" s="224"/>
      <c r="AP59" s="224"/>
      <c r="AQ59" s="224"/>
      <c r="AR59" s="225"/>
      <c r="AS59" s="99"/>
      <c r="AT59" s="99"/>
      <c r="AU59" s="65"/>
      <c r="AV59" s="237"/>
    </row>
    <row r="60" spans="2:48" x14ac:dyDescent="0.2">
      <c r="B60" s="15"/>
      <c r="C60" s="24">
        <v>2.12</v>
      </c>
      <c r="D60" s="18" t="s">
        <v>176</v>
      </c>
      <c r="E60" s="305"/>
      <c r="F60" s="339"/>
      <c r="G60" s="340"/>
      <c r="H60" s="340"/>
      <c r="I60" s="340"/>
      <c r="J60" s="341"/>
      <c r="K60" s="339"/>
      <c r="L60" s="340"/>
      <c r="M60" s="340"/>
      <c r="N60" s="340"/>
      <c r="O60" s="341"/>
      <c r="P60" s="342"/>
      <c r="Q60" s="340"/>
      <c r="R60" s="340"/>
      <c r="S60" s="340"/>
      <c r="T60" s="340"/>
      <c r="U60" s="339"/>
      <c r="V60" s="340"/>
      <c r="W60" s="342"/>
      <c r="X60" s="339"/>
      <c r="Y60" s="340"/>
      <c r="Z60" s="342"/>
      <c r="AA60" s="339"/>
      <c r="AB60" s="340"/>
      <c r="AC60" s="340"/>
      <c r="AD60" s="339"/>
      <c r="AE60" s="340"/>
      <c r="AF60" s="340"/>
      <c r="AG60" s="340"/>
      <c r="AH60" s="341"/>
      <c r="AI60" s="339"/>
      <c r="AJ60" s="340"/>
      <c r="AK60" s="340"/>
      <c r="AL60" s="340"/>
      <c r="AM60" s="341"/>
      <c r="AN60" s="339"/>
      <c r="AO60" s="340"/>
      <c r="AP60" s="340"/>
      <c r="AQ60" s="340"/>
      <c r="AR60" s="341"/>
      <c r="AS60" s="344"/>
      <c r="AT60" s="344"/>
      <c r="AU60" s="343"/>
      <c r="AV60" s="345"/>
    </row>
    <row r="61" spans="2:48" x14ac:dyDescent="0.2">
      <c r="B61" s="15"/>
      <c r="C61" s="16"/>
      <c r="D61" s="18" t="s">
        <v>177</v>
      </c>
      <c r="E61" s="16" t="s">
        <v>49</v>
      </c>
      <c r="F61" s="61"/>
      <c r="G61" s="62"/>
      <c r="H61" s="62"/>
      <c r="I61" s="62"/>
      <c r="J61" s="107"/>
      <c r="K61" s="61"/>
      <c r="L61" s="62"/>
      <c r="M61" s="62"/>
      <c r="N61" s="62"/>
      <c r="O61" s="107"/>
      <c r="P61" s="62"/>
      <c r="Q61" s="62"/>
      <c r="R61" s="62"/>
      <c r="S61" s="62"/>
      <c r="T61" s="62"/>
      <c r="U61" s="61"/>
      <c r="V61" s="63"/>
      <c r="W61" s="62"/>
      <c r="X61" s="61"/>
      <c r="Y61" s="63"/>
      <c r="Z61" s="62"/>
      <c r="AA61" s="61"/>
      <c r="AB61" s="62"/>
      <c r="AC61" s="62"/>
      <c r="AD61" s="61"/>
      <c r="AE61" s="84"/>
      <c r="AF61" s="84"/>
      <c r="AG61" s="84"/>
      <c r="AH61" s="108"/>
      <c r="AI61" s="61"/>
      <c r="AJ61" s="84"/>
      <c r="AK61" s="84"/>
      <c r="AL61" s="84"/>
      <c r="AM61" s="108"/>
      <c r="AN61" s="61"/>
      <c r="AO61" s="62"/>
      <c r="AP61" s="62"/>
      <c r="AQ61" s="62"/>
      <c r="AR61" s="107"/>
      <c r="AS61" s="99"/>
      <c r="AT61" s="99"/>
      <c r="AU61" s="65"/>
      <c r="AV61" s="237"/>
    </row>
    <row r="62" spans="2:48" x14ac:dyDescent="0.2">
      <c r="B62" s="15"/>
      <c r="C62" s="16"/>
      <c r="D62" s="18" t="s">
        <v>178</v>
      </c>
      <c r="E62" s="16" t="s">
        <v>50</v>
      </c>
      <c r="F62" s="61"/>
      <c r="G62" s="224"/>
      <c r="H62" s="224"/>
      <c r="I62" s="224"/>
      <c r="J62" s="225"/>
      <c r="K62" s="61"/>
      <c r="L62" s="224"/>
      <c r="M62" s="224"/>
      <c r="N62" s="224"/>
      <c r="O62" s="225"/>
      <c r="P62" s="62"/>
      <c r="Q62" s="224"/>
      <c r="R62" s="224"/>
      <c r="S62" s="224"/>
      <c r="T62" s="224"/>
      <c r="U62" s="61"/>
      <c r="V62" s="224"/>
      <c r="W62" s="84"/>
      <c r="X62" s="61"/>
      <c r="Y62" s="224"/>
      <c r="Z62" s="84"/>
      <c r="AA62" s="61"/>
      <c r="AB62" s="224"/>
      <c r="AC62" s="224"/>
      <c r="AD62" s="61"/>
      <c r="AE62" s="224"/>
      <c r="AF62" s="224"/>
      <c r="AG62" s="224"/>
      <c r="AH62" s="225"/>
      <c r="AI62" s="61"/>
      <c r="AJ62" s="224"/>
      <c r="AK62" s="224"/>
      <c r="AL62" s="224"/>
      <c r="AM62" s="225"/>
      <c r="AN62" s="61"/>
      <c r="AO62" s="224"/>
      <c r="AP62" s="224"/>
      <c r="AQ62" s="224"/>
      <c r="AR62" s="225"/>
      <c r="AS62" s="99"/>
      <c r="AT62" s="99"/>
      <c r="AU62" s="65"/>
      <c r="AV62" s="237"/>
    </row>
    <row r="63" spans="2:48" s="8" customFormat="1" x14ac:dyDescent="0.2">
      <c r="B63" s="33"/>
      <c r="C63" s="35">
        <v>2.13</v>
      </c>
      <c r="D63" s="18" t="s">
        <v>82</v>
      </c>
      <c r="E63" s="16"/>
      <c r="F63" s="61"/>
      <c r="G63" s="62"/>
      <c r="H63" s="62"/>
      <c r="I63" s="62"/>
      <c r="J63" s="107"/>
      <c r="K63" s="61"/>
      <c r="L63" s="62"/>
      <c r="M63" s="62"/>
      <c r="N63" s="62"/>
      <c r="O63" s="107"/>
      <c r="P63" s="62"/>
      <c r="Q63" s="62"/>
      <c r="R63" s="62"/>
      <c r="S63" s="62"/>
      <c r="T63" s="62"/>
      <c r="U63" s="61"/>
      <c r="V63" s="63"/>
      <c r="W63" s="62"/>
      <c r="X63" s="61"/>
      <c r="Y63" s="63"/>
      <c r="Z63" s="62"/>
      <c r="AA63" s="61"/>
      <c r="AB63" s="62"/>
      <c r="AC63" s="62"/>
      <c r="AD63" s="61"/>
      <c r="AE63" s="84"/>
      <c r="AF63" s="84"/>
      <c r="AG63" s="84"/>
      <c r="AH63" s="108"/>
      <c r="AI63" s="61"/>
      <c r="AJ63" s="84"/>
      <c r="AK63" s="84"/>
      <c r="AL63" s="84"/>
      <c r="AM63" s="108"/>
      <c r="AN63" s="61"/>
      <c r="AO63" s="62"/>
      <c r="AP63" s="62"/>
      <c r="AQ63" s="62"/>
      <c r="AR63" s="107"/>
      <c r="AS63" s="99"/>
      <c r="AT63" s="99"/>
      <c r="AU63" s="65"/>
      <c r="AV63" s="237"/>
    </row>
    <row r="64" spans="2:48" x14ac:dyDescent="0.2">
      <c r="B64" s="15"/>
      <c r="C64" s="24">
        <v>2.14</v>
      </c>
      <c r="D64" s="18" t="s">
        <v>69</v>
      </c>
      <c r="E64" s="16" t="s">
        <v>14</v>
      </c>
      <c r="F64" s="61"/>
      <c r="G64" s="62"/>
      <c r="H64" s="62"/>
      <c r="I64" s="62"/>
      <c r="J64" s="107"/>
      <c r="K64" s="61"/>
      <c r="L64" s="62"/>
      <c r="M64" s="62"/>
      <c r="N64" s="62"/>
      <c r="O64" s="107"/>
      <c r="P64" s="62"/>
      <c r="Q64" s="62"/>
      <c r="R64" s="62"/>
      <c r="S64" s="62"/>
      <c r="T64" s="62"/>
      <c r="U64" s="61"/>
      <c r="V64" s="63"/>
      <c r="W64" s="62"/>
      <c r="X64" s="61"/>
      <c r="Y64" s="63"/>
      <c r="Z64" s="62"/>
      <c r="AA64" s="61"/>
      <c r="AB64" s="62"/>
      <c r="AC64" s="62"/>
      <c r="AD64" s="61"/>
      <c r="AE64" s="84"/>
      <c r="AF64" s="84"/>
      <c r="AG64" s="84"/>
      <c r="AH64" s="108"/>
      <c r="AI64" s="61"/>
      <c r="AJ64" s="84"/>
      <c r="AK64" s="84"/>
      <c r="AL64" s="84"/>
      <c r="AM64" s="108"/>
      <c r="AN64" s="61"/>
      <c r="AO64" s="62"/>
      <c r="AP64" s="62"/>
      <c r="AQ64" s="62"/>
      <c r="AR64" s="107"/>
      <c r="AS64" s="99"/>
      <c r="AT64" s="99"/>
      <c r="AU64" s="65"/>
      <c r="AV64" s="237"/>
    </row>
    <row r="65" spans="1:48" s="8" customFormat="1" x14ac:dyDescent="0.2">
      <c r="B65" s="33"/>
      <c r="C65" s="24">
        <v>2.15</v>
      </c>
      <c r="D65" s="18" t="s">
        <v>126</v>
      </c>
      <c r="E65" s="16" t="s">
        <v>15</v>
      </c>
      <c r="F65" s="61"/>
      <c r="G65" s="62"/>
      <c r="H65" s="62"/>
      <c r="I65" s="62"/>
      <c r="J65" s="107"/>
      <c r="K65" s="61"/>
      <c r="L65" s="62"/>
      <c r="M65" s="62"/>
      <c r="N65" s="62"/>
      <c r="O65" s="107"/>
      <c r="P65" s="62"/>
      <c r="Q65" s="62"/>
      <c r="R65" s="62"/>
      <c r="S65" s="62"/>
      <c r="T65" s="62"/>
      <c r="U65" s="61"/>
      <c r="V65" s="63"/>
      <c r="W65" s="62"/>
      <c r="X65" s="61"/>
      <c r="Y65" s="63"/>
      <c r="Z65" s="62"/>
      <c r="AA65" s="61"/>
      <c r="AB65" s="62"/>
      <c r="AC65" s="62"/>
      <c r="AD65" s="61"/>
      <c r="AE65" s="84"/>
      <c r="AF65" s="84"/>
      <c r="AG65" s="84"/>
      <c r="AH65" s="108"/>
      <c r="AI65" s="61"/>
      <c r="AJ65" s="84"/>
      <c r="AK65" s="84"/>
      <c r="AL65" s="84"/>
      <c r="AM65" s="108"/>
      <c r="AN65" s="61"/>
      <c r="AO65" s="62"/>
      <c r="AP65" s="62"/>
      <c r="AQ65" s="62"/>
      <c r="AR65" s="107"/>
      <c r="AS65" s="99"/>
      <c r="AT65" s="99"/>
      <c r="AU65" s="65"/>
      <c r="AV65" s="237"/>
    </row>
    <row r="66" spans="1:48" s="8" customFormat="1" x14ac:dyDescent="0.2">
      <c r="A66" s="150"/>
      <c r="B66" s="33"/>
      <c r="C66" s="24">
        <v>2.16</v>
      </c>
      <c r="D66" s="17" t="s">
        <v>150</v>
      </c>
      <c r="E66" s="16" t="s">
        <v>129</v>
      </c>
      <c r="F66" s="447">
        <f>F35+F38-F40+F42-F44+F46-F48+F50+F53-F55+F57+F58-F59-F61+F62+F63+F64+F65</f>
        <v>0</v>
      </c>
      <c r="G66" s="448">
        <f>G36+G39+G43+G47-G48+G51+G54+G57+G58-G61+G63+G64+G65</f>
        <v>0</v>
      </c>
      <c r="H66" s="448">
        <f t="shared" ref="H66:J66" si="0">H36+H39+H43+H47-H48+H51+H54+H57+H58-H61+H63+H64+H65</f>
        <v>0</v>
      </c>
      <c r="I66" s="448">
        <f t="shared" si="0"/>
        <v>0</v>
      </c>
      <c r="J66" s="479">
        <f t="shared" si="0"/>
        <v>0</v>
      </c>
      <c r="K66" s="447">
        <f>K35+K38-K40+K42-K44+K46-K48+K50+K53-K55+K57+K58-K59-K61+K62+K63+K64+K65</f>
        <v>0</v>
      </c>
      <c r="L66" s="448">
        <f>L36+L39+L43+L47-L48+L51+L54+L57+L58-L61+L63+L64+L65</f>
        <v>0</v>
      </c>
      <c r="M66" s="448">
        <f t="shared" ref="M66:O66" si="1">M36+M39+M43+M47-M48+M51+M54+M57+M58-M61+M63+M64+M65</f>
        <v>0</v>
      </c>
      <c r="N66" s="448">
        <f t="shared" si="1"/>
        <v>0</v>
      </c>
      <c r="O66" s="479">
        <f t="shared" si="1"/>
        <v>0</v>
      </c>
      <c r="P66" s="448">
        <f>P35+P38-P40+P42-P44+P46-P48+P50+P53-P55+P57+P58-P59-P61+P62+P63+P64+P65</f>
        <v>0</v>
      </c>
      <c r="Q66" s="448">
        <f>Q36+Q39+Q43+Q47-Q48+Q51+Q54+Q57+Q58-Q61+Q63+Q64+Q65</f>
        <v>0</v>
      </c>
      <c r="R66" s="448">
        <f t="shared" ref="R66:T66" si="2">R36+R39+R43+R47-R48+R51+R54+R57+R58-R61+R63+R64+R65</f>
        <v>0</v>
      </c>
      <c r="S66" s="448">
        <f t="shared" si="2"/>
        <v>0</v>
      </c>
      <c r="T66" s="448">
        <f t="shared" si="2"/>
        <v>0</v>
      </c>
      <c r="U66" s="447">
        <f>U35+U38-U40+U42-U44+U46-U48+U50+U53-U55+U57+U58-U59-U61+U62+U63+U64+U65</f>
        <v>0</v>
      </c>
      <c r="V66" s="482">
        <f>V36+V39+V43+V47-V48+V51+V54+V57+V58-V61+V63+V64+V65</f>
        <v>0</v>
      </c>
      <c r="W66" s="448">
        <f t="shared" ref="W66" si="3">W36+W39+W43+W47-W48+W51+W54+W57+W58-W61+W63+W64+W65</f>
        <v>0</v>
      </c>
      <c r="X66" s="447">
        <f>X35+X38-X40+X42-X44+X46-X48+X50+X53-X55+X57+X58-X59-X61+X62+X63+X64+X65</f>
        <v>0</v>
      </c>
      <c r="Y66" s="448">
        <f>Y36+Y39+Y43+Y47-Y48+Y51+Y54+Y57+Y58-Y61+Y63+Y64+Y65</f>
        <v>0</v>
      </c>
      <c r="Z66" s="448">
        <f t="shared" ref="Z66" si="4">Z36+Z39+Z43+Z47-Z48+Z51+Z54+Z57+Z58-Z61+Z63+Z64+Z65</f>
        <v>0</v>
      </c>
      <c r="AA66" s="447">
        <f>AA35+AA38-AA40+AA42-AA44+AA46-AA48+AA50+AA53-AA55+AA57+AA58-AA59-AA61+AA62+AA63+AA64+AA65</f>
        <v>0</v>
      </c>
      <c r="AB66" s="448">
        <f>AB36+AB39+AB43+AB47-AB48+AB51+AB54+AB57+AB58-AB61+AB63+AB64+AB65</f>
        <v>0</v>
      </c>
      <c r="AC66" s="448">
        <f t="shared" ref="AC66" si="5">AC36+AC39+AC43+AC47-AC48+AC51+AC54+AC57+AC58-AC61+AC63+AC64+AC65</f>
        <v>0</v>
      </c>
      <c r="AD66" s="447">
        <f>AD35+AD38-AD40+AD42-AD44+AD46-AD48+AD50+AD53-AD55+AD57+AD58-AD59-AD61+AD62+AD63+AD64+AD65</f>
        <v>0</v>
      </c>
      <c r="AE66" s="559">
        <f>AE36+AE39+AE43+AE47-AE48+AE51+AE54+AE57+AE58-AE61+AE63+AE64+AE65</f>
        <v>0</v>
      </c>
      <c r="AF66" s="559">
        <f t="shared" ref="AF66:AH66" si="6">AF36+AF39+AF43+AF47-AF48+AF51+AF54+AF57+AF58-AF61+AF63+AF64+AF65</f>
        <v>0</v>
      </c>
      <c r="AG66" s="559">
        <f t="shared" si="6"/>
        <v>0</v>
      </c>
      <c r="AH66" s="559">
        <f t="shared" si="6"/>
        <v>0</v>
      </c>
      <c r="AI66" s="447">
        <f>AI35+AI38-AI40+AI42-AI44+AI46-AI48+AI50+AI53-AI55+AI57+AI58-AI59-AI61+AI62+AI63+AI64+AI65</f>
        <v>0</v>
      </c>
      <c r="AJ66" s="559">
        <f>AJ36+AJ39+AJ43+AJ47-AJ48+AJ51+AJ54+AJ57+AJ58-AJ61+AJ63+AJ64+AJ65</f>
        <v>0</v>
      </c>
      <c r="AK66" s="559">
        <f t="shared" ref="AK66:AM66" si="7">AK36+AK39+AK43+AK47-AK48+AK51+AK54+AK57+AK58-AK61+AK63+AK64+AK65</f>
        <v>0</v>
      </c>
      <c r="AL66" s="559">
        <f t="shared" si="7"/>
        <v>0</v>
      </c>
      <c r="AM66" s="560">
        <f t="shared" si="7"/>
        <v>0</v>
      </c>
      <c r="AN66" s="447">
        <f>AN35+AN38-AN40+AN42-AN44+AN46-AN48+AN50+AN53-AN55+AN57+AN58-AN59-AN61+AN62+AN63+AN64+AN65</f>
        <v>0</v>
      </c>
      <c r="AO66" s="448">
        <f>AO36+AO39+AO43+AO47-AO48+AO51+AO54+AO57+AO58-AO61+AO63+AO64+AO65</f>
        <v>0</v>
      </c>
      <c r="AP66" s="448">
        <f t="shared" ref="AP66:AR66" si="8">AP36+AP39+AP43+AP47-AP48+AP51+AP54+AP57+AP58-AP61+AP63+AP64+AP65</f>
        <v>0</v>
      </c>
      <c r="AQ66" s="448">
        <f t="shared" si="8"/>
        <v>0</v>
      </c>
      <c r="AR66" s="479">
        <f t="shared" si="8"/>
        <v>0</v>
      </c>
      <c r="AS66" s="450">
        <f t="shared" ref="AS66:AU66" si="9">AS35+AS38-AS40+AS42-AS44+AS46-AS48+AS50+AS53-AS55+AS57+AS58-AS59-AS61+AS62+AS63+AS64+AS65</f>
        <v>0</v>
      </c>
      <c r="AT66" s="450">
        <f t="shared" si="9"/>
        <v>0</v>
      </c>
      <c r="AU66" s="449">
        <f t="shared" si="9"/>
        <v>0</v>
      </c>
      <c r="AV66" s="237"/>
    </row>
    <row r="67" spans="1:48" x14ac:dyDescent="0.2">
      <c r="B67" s="15"/>
      <c r="C67" s="24">
        <v>2.17</v>
      </c>
      <c r="D67" s="17" t="s">
        <v>183</v>
      </c>
      <c r="E67" s="26" t="s">
        <v>39</v>
      </c>
      <c r="F67" s="451">
        <f>MIN(MAX(0,F68),MAX(0,F69))</f>
        <v>0</v>
      </c>
      <c r="G67" s="452">
        <f>MIN(MAX(0,G68),MAX(0,G69))</f>
        <v>0</v>
      </c>
      <c r="H67" s="452">
        <f t="shared" ref="H67:AU67" si="10">MIN(MAX(0,H68),MAX(0,H69))</f>
        <v>0</v>
      </c>
      <c r="I67" s="452">
        <f t="shared" si="10"/>
        <v>0</v>
      </c>
      <c r="J67" s="453">
        <f t="shared" si="10"/>
        <v>0</v>
      </c>
      <c r="K67" s="451">
        <f t="shared" si="10"/>
        <v>0</v>
      </c>
      <c r="L67" s="452">
        <f t="shared" si="10"/>
        <v>0</v>
      </c>
      <c r="M67" s="452">
        <f t="shared" si="10"/>
        <v>0</v>
      </c>
      <c r="N67" s="452">
        <f t="shared" si="10"/>
        <v>0</v>
      </c>
      <c r="O67" s="453">
        <f t="shared" si="10"/>
        <v>0</v>
      </c>
      <c r="P67" s="454">
        <f t="shared" si="10"/>
        <v>0</v>
      </c>
      <c r="Q67" s="452">
        <f t="shared" si="10"/>
        <v>0</v>
      </c>
      <c r="R67" s="452">
        <f t="shared" si="10"/>
        <v>0</v>
      </c>
      <c r="S67" s="452">
        <f t="shared" si="10"/>
        <v>0</v>
      </c>
      <c r="T67" s="452">
        <f t="shared" si="10"/>
        <v>0</v>
      </c>
      <c r="U67" s="451">
        <f t="shared" si="10"/>
        <v>0</v>
      </c>
      <c r="V67" s="452">
        <f t="shared" si="10"/>
        <v>0</v>
      </c>
      <c r="W67" s="452">
        <f t="shared" si="10"/>
        <v>0</v>
      </c>
      <c r="X67" s="451">
        <f t="shared" si="10"/>
        <v>0</v>
      </c>
      <c r="Y67" s="452">
        <f t="shared" si="10"/>
        <v>0</v>
      </c>
      <c r="Z67" s="452">
        <f t="shared" si="10"/>
        <v>0</v>
      </c>
      <c r="AA67" s="451">
        <f t="shared" si="10"/>
        <v>0</v>
      </c>
      <c r="AB67" s="452">
        <f t="shared" si="10"/>
        <v>0</v>
      </c>
      <c r="AC67" s="452">
        <f t="shared" si="10"/>
        <v>0</v>
      </c>
      <c r="AD67" s="451">
        <f t="shared" si="10"/>
        <v>0</v>
      </c>
      <c r="AE67" s="224">
        <f t="shared" si="10"/>
        <v>0</v>
      </c>
      <c r="AF67" s="224">
        <f t="shared" si="10"/>
        <v>0</v>
      </c>
      <c r="AG67" s="224">
        <f t="shared" si="10"/>
        <v>0</v>
      </c>
      <c r="AH67" s="225">
        <f t="shared" si="10"/>
        <v>0</v>
      </c>
      <c r="AI67" s="451">
        <f t="shared" si="10"/>
        <v>0</v>
      </c>
      <c r="AJ67" s="224">
        <f t="shared" si="10"/>
        <v>0</v>
      </c>
      <c r="AK67" s="224">
        <f t="shared" si="10"/>
        <v>0</v>
      </c>
      <c r="AL67" s="224">
        <f t="shared" si="10"/>
        <v>0</v>
      </c>
      <c r="AM67" s="225">
        <f t="shared" si="10"/>
        <v>0</v>
      </c>
      <c r="AN67" s="451">
        <f t="shared" si="10"/>
        <v>0</v>
      </c>
      <c r="AO67" s="452">
        <f t="shared" si="10"/>
        <v>0</v>
      </c>
      <c r="AP67" s="452">
        <f t="shared" si="10"/>
        <v>0</v>
      </c>
      <c r="AQ67" s="452">
        <f t="shared" si="10"/>
        <v>0</v>
      </c>
      <c r="AR67" s="453">
        <f t="shared" si="10"/>
        <v>0</v>
      </c>
      <c r="AS67" s="456">
        <f t="shared" si="10"/>
        <v>0</v>
      </c>
      <c r="AT67" s="456">
        <f t="shared" si="10"/>
        <v>0</v>
      </c>
      <c r="AU67" s="455">
        <f t="shared" si="10"/>
        <v>0</v>
      </c>
      <c r="AV67" s="237"/>
    </row>
    <row r="68" spans="1:48" ht="25.5" customHeight="1" x14ac:dyDescent="0.2">
      <c r="B68" s="15"/>
      <c r="C68" s="24"/>
      <c r="D68" s="18" t="s">
        <v>179</v>
      </c>
      <c r="E68" s="26" t="s">
        <v>85</v>
      </c>
      <c r="F68" s="61"/>
      <c r="G68" s="63"/>
      <c r="H68" s="63"/>
      <c r="I68" s="63"/>
      <c r="J68" s="106"/>
      <c r="K68" s="61"/>
      <c r="L68" s="63"/>
      <c r="M68" s="63"/>
      <c r="N68" s="63"/>
      <c r="O68" s="106"/>
      <c r="P68" s="62"/>
      <c r="Q68" s="63"/>
      <c r="R68" s="63"/>
      <c r="S68" s="63"/>
      <c r="T68" s="63"/>
      <c r="U68" s="61"/>
      <c r="V68" s="63"/>
      <c r="W68" s="63"/>
      <c r="X68" s="61"/>
      <c r="Y68" s="63"/>
      <c r="Z68" s="63"/>
      <c r="AA68" s="61"/>
      <c r="AB68" s="63"/>
      <c r="AC68" s="63"/>
      <c r="AD68" s="61"/>
      <c r="AE68" s="224"/>
      <c r="AF68" s="224"/>
      <c r="AG68" s="224"/>
      <c r="AH68" s="225"/>
      <c r="AI68" s="61"/>
      <c r="AJ68" s="224"/>
      <c r="AK68" s="224"/>
      <c r="AL68" s="224"/>
      <c r="AM68" s="225"/>
      <c r="AN68" s="61"/>
      <c r="AO68" s="63"/>
      <c r="AP68" s="63"/>
      <c r="AQ68" s="63"/>
      <c r="AR68" s="106"/>
      <c r="AS68" s="99"/>
      <c r="AT68" s="99"/>
      <c r="AU68" s="65"/>
      <c r="AV68" s="66"/>
    </row>
    <row r="69" spans="1:48" ht="15" customHeight="1" x14ac:dyDescent="0.2">
      <c r="B69" s="15"/>
      <c r="C69" s="24"/>
      <c r="D69" s="18" t="s">
        <v>180</v>
      </c>
      <c r="E69" s="26" t="s">
        <v>40</v>
      </c>
      <c r="F69" s="61"/>
      <c r="G69" s="63"/>
      <c r="H69" s="63"/>
      <c r="I69" s="63"/>
      <c r="J69" s="106"/>
      <c r="K69" s="61"/>
      <c r="L69" s="63"/>
      <c r="M69" s="63"/>
      <c r="N69" s="63"/>
      <c r="O69" s="106"/>
      <c r="P69" s="62"/>
      <c r="Q69" s="63"/>
      <c r="R69" s="63"/>
      <c r="S69" s="63"/>
      <c r="T69" s="63"/>
      <c r="U69" s="61"/>
      <c r="V69" s="63"/>
      <c r="W69" s="63"/>
      <c r="X69" s="61"/>
      <c r="Y69" s="63"/>
      <c r="Z69" s="63"/>
      <c r="AA69" s="61"/>
      <c r="AB69" s="63"/>
      <c r="AC69" s="63"/>
      <c r="AD69" s="61"/>
      <c r="AE69" s="224"/>
      <c r="AF69" s="224"/>
      <c r="AG69" s="224"/>
      <c r="AH69" s="225"/>
      <c r="AI69" s="61"/>
      <c r="AJ69" s="224"/>
      <c r="AK69" s="224"/>
      <c r="AL69" s="224"/>
      <c r="AM69" s="225"/>
      <c r="AN69" s="61"/>
      <c r="AO69" s="63"/>
      <c r="AP69" s="63"/>
      <c r="AQ69" s="63"/>
      <c r="AR69" s="106"/>
      <c r="AS69" s="99"/>
      <c r="AT69" s="99"/>
      <c r="AU69" s="65"/>
      <c r="AV69" s="66"/>
    </row>
    <row r="70" spans="1:48" ht="13.5" thickBot="1" x14ac:dyDescent="0.25">
      <c r="B70" s="273"/>
      <c r="C70" s="282"/>
      <c r="D70" s="312"/>
      <c r="E70" s="299"/>
      <c r="F70" s="313"/>
      <c r="G70" s="314"/>
      <c r="H70" s="314"/>
      <c r="I70" s="314"/>
      <c r="J70" s="315"/>
      <c r="K70" s="313"/>
      <c r="L70" s="314"/>
      <c r="M70" s="314"/>
      <c r="N70" s="314"/>
      <c r="O70" s="315"/>
      <c r="P70" s="314"/>
      <c r="Q70" s="314"/>
      <c r="R70" s="314"/>
      <c r="S70" s="314"/>
      <c r="T70" s="314"/>
      <c r="U70" s="313"/>
      <c r="V70" s="314"/>
      <c r="W70" s="314"/>
      <c r="X70" s="313"/>
      <c r="Y70" s="314"/>
      <c r="Z70" s="314"/>
      <c r="AA70" s="313"/>
      <c r="AB70" s="314"/>
      <c r="AC70" s="314"/>
      <c r="AD70" s="313"/>
      <c r="AE70" s="314"/>
      <c r="AF70" s="314"/>
      <c r="AG70" s="314"/>
      <c r="AH70" s="315"/>
      <c r="AI70" s="313"/>
      <c r="AJ70" s="314"/>
      <c r="AK70" s="314"/>
      <c r="AL70" s="314"/>
      <c r="AM70" s="315"/>
      <c r="AN70" s="313"/>
      <c r="AO70" s="314"/>
      <c r="AP70" s="314"/>
      <c r="AQ70" s="314"/>
      <c r="AR70" s="315"/>
      <c r="AS70" s="317"/>
      <c r="AT70" s="317"/>
      <c r="AU70" s="316"/>
      <c r="AV70" s="318"/>
    </row>
    <row r="72" spans="1:48" x14ac:dyDescent="0.2">
      <c r="B72" s="111"/>
      <c r="C72" s="545" t="s">
        <v>201</v>
      </c>
      <c r="D72" s="545"/>
      <c r="E72" s="545"/>
    </row>
    <row r="73" spans="1:48" ht="13.15" customHeight="1" x14ac:dyDescent="0.2">
      <c r="B73" s="111"/>
      <c r="C73" s="545"/>
      <c r="D73" s="585" t="s">
        <v>202</v>
      </c>
      <c r="E73" s="585"/>
    </row>
    <row r="74" spans="1:48" x14ac:dyDescent="0.2">
      <c r="B74" s="111"/>
      <c r="C74" s="545"/>
      <c r="D74" s="545" t="s">
        <v>401</v>
      </c>
      <c r="E74" s="544"/>
    </row>
    <row r="75" spans="1:48" ht="13.15" customHeight="1" x14ac:dyDescent="0.2">
      <c r="B75" s="111"/>
      <c r="C75" s="545"/>
      <c r="D75" s="545" t="s">
        <v>402</v>
      </c>
      <c r="E75" s="544"/>
    </row>
    <row r="76" spans="1:48" ht="13.15" customHeight="1" x14ac:dyDescent="0.2">
      <c r="C76" s="543"/>
      <c r="D76" s="585" t="s">
        <v>403</v>
      </c>
      <c r="E76" s="585"/>
    </row>
    <row r="77" spans="1:48" ht="13.15" customHeight="1" x14ac:dyDescent="0.2">
      <c r="C77" s="460"/>
      <c r="D77" s="460"/>
    </row>
  </sheetData>
  <dataConsolidate/>
  <mergeCells count="32">
    <mergeCell ref="D76:E76"/>
    <mergeCell ref="D73:E73"/>
    <mergeCell ref="L6:M6"/>
    <mergeCell ref="AV15:AV16"/>
    <mergeCell ref="F16:J16"/>
    <mergeCell ref="K16:O16"/>
    <mergeCell ref="P16:T16"/>
    <mergeCell ref="U16:W16"/>
    <mergeCell ref="X16:Z16"/>
    <mergeCell ref="AA16:AC16"/>
    <mergeCell ref="F15:T15"/>
    <mergeCell ref="U15:AC15"/>
    <mergeCell ref="AD15:AM15"/>
    <mergeCell ref="AD16:AH16"/>
    <mergeCell ref="AI16:AM16"/>
    <mergeCell ref="AS15:AS16"/>
    <mergeCell ref="AT15:AT16"/>
    <mergeCell ref="AU15:AU16"/>
    <mergeCell ref="B17:D18"/>
    <mergeCell ref="E17:E18"/>
    <mergeCell ref="F6:G6"/>
    <mergeCell ref="F8:G8"/>
    <mergeCell ref="F12:G12"/>
    <mergeCell ref="F10:G10"/>
    <mergeCell ref="AN16:AR16"/>
    <mergeCell ref="AN15:AR15"/>
    <mergeCell ref="I8:J8"/>
    <mergeCell ref="I10:J10"/>
    <mergeCell ref="I12:J12"/>
    <mergeCell ref="L8:M8"/>
    <mergeCell ref="L10:M10"/>
    <mergeCell ref="L12:M12"/>
  </mergeCells>
  <conditionalFormatting sqref="AI55 AI62 AI59 U59:V59 AD61:AD62 P62 P59 P55 K55 K59 K62 AS61:AU64 F55 F59 F61:F64 AS55:AU55 AS50:AU50 U50:V50 F50 K50 P50 AD50 AI50 X50:Y50 AA50:AB50 AS57:AU59 I20:K22 AS40:AU40 AS35:AU35 AI35 U35:V35 X35:Y35 AA35:AB35 AD35 K35 F35 AL28:AM31 AG28:AI31 S28:V31 N28:P31 I28:K31 AS24:AU24 U24:V24 U26:V27 X26:Y31 AA26:AB31 AL20:AM22 AG20:AI22 N20:P22 F20:F22 AI44 X24:Y24 AA24:AB24 F24:F31 K24:K27 P24:P27 AI24:AI27 K48 P48 P44 K44 F44 F48 AI48 AS48:AU48 AS44:AU44 F40 K40 P40 AI40 V25:V26 V51 V36 U61:V62 Y25:Y26 Y51 AB25:AB26 AB51 G25:J26 G51:J51 G36:J36 L25:O26 L51:O51 L36:O36 Q25:T26 Q51:T51 Q36:T36 G61:T61 F57:V58 G63:V64 W24:W31 W50:W51 W35:W36 Z24:Z31 Z50:Z51 Z35:Z36 S20:AD22 U48:AD48 AC24:AD31 AC50:AC51 AC35:AC36 U44:AD44 W57:AD59 W61:AC64 U40:AD40 U55:AD55 AE25:AH26 AE51:AH51 AE36:AH36 AJ25:AM26 AJ51:AM51 AJ36:AM36 AD63:AM64 F53:AM53 F68:AM69 AE61:AM61 AE57:AM58 AS38:AU38 F38 K38 P38 AI38 U38:AD38 AS42:AU42 F42 K42 P42 AI42 U42:AD42 G39:J39 L39:O39 Q39:T39 V39:W39 Y39:Z39 AB39:AC39 AE39:AH39 AJ39:AM39 G43:J43 L43:O43 Q43:T43 V43:W43 Y43:Z43 AB43:AC43 AE43:AH43 AJ43:AM43 AS46:AU46 AI46 K46 F46 U46:AD46 G47:J47 L47:O47 Q47:T47 V47:W47 Y47:Z47 AB47:AC47 AE47:AH47 AJ47:AM47 G54:J54 L54:O54 Q54:T54 V54:W54 Y54:Z54 AB54:AC54 AE54:AH54 AJ54:AM54 Y36 AB36 AS68:AV69 AS53:AU53 AS20:AU22 AS26:AU31">
    <cfRule type="cellIs" dxfId="10" priority="72" stopIfTrue="1" operator="lessThan">
      <formula>0</formula>
    </cfRule>
  </conditionalFormatting>
  <conditionalFormatting sqref="AN55 AN59 AN61:AN64 AN50 AQ20:AR22 AN35 AQ28:AR31 AN20:AN22 AN24:AN31 AN44 AN48 AN40 AO25:AR26 AO51:AR51 AO36:AR36 AO61:AR61 AN57:AR58 AO63:AR64 AN53:AR53 AN68:AR69 AN38 AN42 AO39:AR39 AO43:AR43 AN46 AO47:AR47 AO54:AR54">
    <cfRule type="cellIs" dxfId="9" priority="1" stopIfTrue="1" operator="lessThan">
      <formula>0</formula>
    </cfRule>
  </conditionalFormatting>
  <pageMargins left="0.2" right="0.2" top="0.35" bottom="0.25" header="0.2" footer="0.2"/>
  <pageSetup paperSize="5" scale="37"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sheetPr>
  <dimension ref="A1:AN69"/>
  <sheetViews>
    <sheetView topLeftCell="B10" zoomScale="80" zoomScaleNormal="80" workbookViewId="0">
      <pane xSplit="3" ySplit="4" topLeftCell="E14" activePane="bottomRight" state="frozen"/>
      <selection activeCell="B10" sqref="B10"/>
      <selection pane="topRight" activeCell="E10" sqref="E10"/>
      <selection pane="bottomLeft" activeCell="B14" sqref="B14"/>
      <selection pane="bottomRight" activeCell="E14" sqref="E14"/>
    </sheetView>
  </sheetViews>
  <sheetFormatPr defaultColWidth="9.28515625" defaultRowHeight="12.75" x14ac:dyDescent="0.2"/>
  <cols>
    <col min="1" max="1" width="1.7109375" style="27" customWidth="1"/>
    <col min="2" max="2" width="3.42578125" style="6" customWidth="1"/>
    <col min="3" max="3" width="5.28515625" style="6" customWidth="1"/>
    <col min="4" max="4" width="66.7109375" style="6" customWidth="1"/>
    <col min="5" max="13" width="13" style="6" customWidth="1"/>
    <col min="14" max="14" width="13" style="5" customWidth="1"/>
    <col min="15" max="40" width="13" style="6" customWidth="1"/>
    <col min="41" max="16384" width="9.28515625" style="6"/>
  </cols>
  <sheetData>
    <row r="1" spans="1:40" x14ac:dyDescent="0.2">
      <c r="B1" s="40" t="s">
        <v>0</v>
      </c>
      <c r="C1" s="418"/>
      <c r="D1" s="418"/>
      <c r="E1" s="416"/>
      <c r="F1" s="41"/>
      <c r="G1" s="41"/>
      <c r="H1" s="418"/>
      <c r="I1" s="41"/>
      <c r="J1" s="40"/>
      <c r="K1" s="418"/>
      <c r="L1" s="41"/>
      <c r="M1" s="418"/>
      <c r="N1" s="42"/>
      <c r="O1" s="42"/>
      <c r="P1" s="42"/>
      <c r="Q1" s="42"/>
      <c r="R1" s="42"/>
      <c r="S1" s="42"/>
      <c r="T1" s="42"/>
      <c r="U1" s="42"/>
      <c r="V1" s="42"/>
      <c r="W1" s="42"/>
      <c r="X1" s="42"/>
      <c r="Y1" s="42"/>
      <c r="Z1" s="42"/>
      <c r="AA1" s="42"/>
      <c r="AB1" s="42"/>
      <c r="AC1" s="42"/>
      <c r="AD1" s="42"/>
      <c r="AE1" s="42"/>
      <c r="AF1" s="42"/>
      <c r="AG1" s="42"/>
      <c r="AH1" s="42"/>
      <c r="AI1" s="42"/>
      <c r="AK1" s="416"/>
      <c r="AL1" s="41"/>
      <c r="AM1" s="41"/>
      <c r="AN1" s="418"/>
    </row>
    <row r="2" spans="1:40" x14ac:dyDescent="0.2">
      <c r="B2" s="1" t="s">
        <v>283</v>
      </c>
      <c r="C2" s="418"/>
      <c r="D2" s="418"/>
      <c r="E2" s="416"/>
      <c r="F2" s="623" t="s">
        <v>282</v>
      </c>
      <c r="G2" s="623"/>
      <c r="H2" s="418"/>
      <c r="I2" s="623" t="s">
        <v>282</v>
      </c>
      <c r="J2" s="623"/>
      <c r="K2" s="418"/>
      <c r="L2" s="41"/>
      <c r="M2" s="418"/>
      <c r="AK2" s="416"/>
      <c r="AL2" s="623" t="s">
        <v>282</v>
      </c>
      <c r="AM2" s="623"/>
      <c r="AN2" s="418"/>
    </row>
    <row r="3" spans="1:40" x14ac:dyDescent="0.2">
      <c r="B3" s="40" t="s">
        <v>127</v>
      </c>
      <c r="C3" s="418"/>
      <c r="D3" s="418"/>
      <c r="E3" s="416"/>
      <c r="F3" s="41"/>
      <c r="G3" s="41"/>
      <c r="H3" s="418"/>
      <c r="I3" s="41"/>
      <c r="J3" s="41"/>
      <c r="K3" s="418"/>
      <c r="L3" s="418" t="s">
        <v>118</v>
      </c>
      <c r="M3" s="418"/>
      <c r="P3" s="5"/>
      <c r="AK3" s="416"/>
      <c r="AL3" s="41"/>
      <c r="AM3" s="41"/>
      <c r="AN3" s="418"/>
    </row>
    <row r="4" spans="1:40" x14ac:dyDescent="0.2">
      <c r="B4" s="40"/>
      <c r="C4" s="418"/>
      <c r="D4" s="418"/>
      <c r="E4" s="416"/>
      <c r="F4" s="623" t="s">
        <v>282</v>
      </c>
      <c r="G4" s="623"/>
      <c r="H4" s="418"/>
      <c r="I4" s="623" t="s">
        <v>282</v>
      </c>
      <c r="J4" s="623"/>
      <c r="K4" s="418"/>
      <c r="L4" s="624" t="str">
        <f>'Pt 1 Summary of Data'!$L$8</f>
        <v>No</v>
      </c>
      <c r="M4" s="622"/>
      <c r="P4" s="5"/>
      <c r="AK4" s="416"/>
      <c r="AL4" s="623" t="s">
        <v>282</v>
      </c>
      <c r="AM4" s="623"/>
      <c r="AN4" s="418"/>
    </row>
    <row r="5" spans="1:40" x14ac:dyDescent="0.2">
      <c r="B5" s="419"/>
      <c r="C5" s="418"/>
      <c r="D5" s="418"/>
      <c r="E5" s="419"/>
      <c r="F5" s="420"/>
      <c r="G5" s="420"/>
      <c r="H5" s="418"/>
      <c r="I5" s="42" t="s">
        <v>51</v>
      </c>
      <c r="J5" s="42"/>
      <c r="K5" s="418"/>
      <c r="L5" s="418"/>
      <c r="M5" s="418"/>
      <c r="N5" s="6"/>
      <c r="AK5" s="419"/>
      <c r="AL5" s="420"/>
      <c r="AM5" s="420"/>
      <c r="AN5" s="418"/>
    </row>
    <row r="6" spans="1:40" x14ac:dyDescent="0.2">
      <c r="B6" s="619" t="s">
        <v>282</v>
      </c>
      <c r="C6" s="619"/>
      <c r="D6" s="619"/>
      <c r="E6" s="418"/>
      <c r="F6" s="622" t="s">
        <v>282</v>
      </c>
      <c r="G6" s="622"/>
      <c r="H6" s="421"/>
      <c r="I6" s="623" t="str">
        <f>IF(ISBLANK('Pt 1 Summary of Data'!$I$10),"",'Pt 1 Summary of Data'!$I$10)</f>
        <v/>
      </c>
      <c r="J6" s="623"/>
      <c r="K6" s="418"/>
      <c r="L6" s="622" t="s">
        <v>282</v>
      </c>
      <c r="M6" s="622"/>
      <c r="N6" s="6"/>
      <c r="AK6" s="418"/>
      <c r="AL6" s="622" t="s">
        <v>282</v>
      </c>
      <c r="AM6" s="622"/>
      <c r="AN6" s="421"/>
    </row>
    <row r="7" spans="1:40" x14ac:dyDescent="0.2">
      <c r="B7" s="419"/>
      <c r="C7" s="418"/>
      <c r="D7" s="418"/>
      <c r="E7" s="418"/>
      <c r="F7" s="420"/>
      <c r="G7" s="420"/>
      <c r="H7" s="418"/>
      <c r="I7" s="418"/>
      <c r="J7" s="420"/>
      <c r="K7" s="418"/>
      <c r="L7" s="45" t="s">
        <v>103</v>
      </c>
      <c r="M7" s="418"/>
      <c r="N7" s="6"/>
      <c r="AK7" s="418"/>
      <c r="AL7" s="420"/>
      <c r="AM7" s="420"/>
      <c r="AN7" s="418"/>
    </row>
    <row r="8" spans="1:40" x14ac:dyDescent="0.2">
      <c r="B8" s="619" t="s">
        <v>282</v>
      </c>
      <c r="C8" s="619"/>
      <c r="D8" s="619"/>
      <c r="E8" s="418"/>
      <c r="F8" s="622" t="s">
        <v>282</v>
      </c>
      <c r="G8" s="622"/>
      <c r="H8" s="418"/>
      <c r="I8" s="631" t="s">
        <v>282</v>
      </c>
      <c r="J8" s="631"/>
      <c r="K8" s="418"/>
      <c r="L8" s="620">
        <f>'Pt 1 Summary of Data'!$L$12</f>
        <v>2013</v>
      </c>
      <c r="M8" s="621"/>
      <c r="N8" s="11"/>
      <c r="AK8" s="418"/>
      <c r="AL8" s="622" t="s">
        <v>282</v>
      </c>
      <c r="AM8" s="622"/>
      <c r="AN8" s="418"/>
    </row>
    <row r="9" spans="1:40" s="27" customFormat="1" ht="13.5" thickBot="1" x14ac:dyDescent="0.25">
      <c r="B9" s="46"/>
      <c r="C9" s="46"/>
      <c r="D9" s="46"/>
      <c r="E9" s="46"/>
      <c r="F9" s="46"/>
      <c r="G9" s="46"/>
      <c r="H9" s="46"/>
      <c r="I9" s="46"/>
      <c r="J9" s="46"/>
      <c r="K9" s="46"/>
      <c r="L9" s="46"/>
      <c r="M9" s="46"/>
      <c r="N9" s="46"/>
      <c r="O9" s="46"/>
      <c r="P9" s="46"/>
      <c r="Q9" s="46"/>
      <c r="R9" s="46"/>
      <c r="S9" s="46"/>
      <c r="T9" s="46"/>
      <c r="U9" s="46"/>
      <c r="V9" s="46"/>
      <c r="W9" s="46"/>
      <c r="X9" s="46"/>
      <c r="Y9" s="46"/>
      <c r="Z9" s="5"/>
      <c r="AA9" s="5"/>
      <c r="AB9" s="5"/>
      <c r="AC9" s="5"/>
      <c r="AD9" s="5"/>
      <c r="AE9" s="5"/>
      <c r="AF9" s="5"/>
      <c r="AG9" s="5"/>
      <c r="AH9" s="5"/>
      <c r="AI9" s="5"/>
      <c r="AK9" s="46"/>
      <c r="AL9" s="46"/>
      <c r="AM9" s="46"/>
      <c r="AN9" s="46"/>
    </row>
    <row r="10" spans="1:40" ht="13.5" thickBot="1" x14ac:dyDescent="0.25">
      <c r="E10" s="630" t="s">
        <v>119</v>
      </c>
      <c r="F10" s="626"/>
      <c r="G10" s="626"/>
      <c r="H10" s="626"/>
      <c r="I10" s="626"/>
      <c r="J10" s="626"/>
      <c r="K10" s="626"/>
      <c r="L10" s="626"/>
      <c r="M10" s="626"/>
      <c r="N10" s="626"/>
      <c r="O10" s="626"/>
      <c r="P10" s="627"/>
      <c r="Q10" s="630" t="s">
        <v>346</v>
      </c>
      <c r="R10" s="626"/>
      <c r="S10" s="626"/>
      <c r="T10" s="626"/>
      <c r="U10" s="626"/>
      <c r="V10" s="626"/>
      <c r="W10" s="626"/>
      <c r="X10" s="626"/>
      <c r="Y10" s="626"/>
      <c r="Z10" s="626"/>
      <c r="AA10" s="626"/>
      <c r="AB10" s="627"/>
      <c r="AC10" s="630" t="s">
        <v>347</v>
      </c>
      <c r="AD10" s="626"/>
      <c r="AE10" s="626"/>
      <c r="AF10" s="626"/>
      <c r="AG10" s="626"/>
      <c r="AH10" s="626"/>
      <c r="AI10" s="626"/>
      <c r="AJ10" s="627"/>
      <c r="AK10" s="630" t="s">
        <v>348</v>
      </c>
      <c r="AL10" s="626"/>
      <c r="AM10" s="626"/>
      <c r="AN10" s="627"/>
    </row>
    <row r="11" spans="1:40" ht="13.5" thickBot="1" x14ac:dyDescent="0.25">
      <c r="C11" s="3"/>
      <c r="E11" s="625" t="s">
        <v>43</v>
      </c>
      <c r="F11" s="626"/>
      <c r="G11" s="626"/>
      <c r="H11" s="627"/>
      <c r="I11" s="625" t="s">
        <v>44</v>
      </c>
      <c r="J11" s="628"/>
      <c r="K11" s="628"/>
      <c r="L11" s="629"/>
      <c r="M11" s="625" t="s">
        <v>45</v>
      </c>
      <c r="N11" s="626"/>
      <c r="O11" s="626"/>
      <c r="P11" s="627"/>
      <c r="Q11" s="625" t="s">
        <v>43</v>
      </c>
      <c r="R11" s="626"/>
      <c r="S11" s="626"/>
      <c r="T11" s="627"/>
      <c r="U11" s="625" t="s">
        <v>44</v>
      </c>
      <c r="V11" s="628"/>
      <c r="W11" s="628"/>
      <c r="X11" s="629"/>
      <c r="Y11" s="625" t="s">
        <v>45</v>
      </c>
      <c r="Z11" s="626"/>
      <c r="AA11" s="626"/>
      <c r="AB11" s="627"/>
      <c r="AC11" s="625" t="s">
        <v>44</v>
      </c>
      <c r="AD11" s="626"/>
      <c r="AE11" s="626"/>
      <c r="AF11" s="627"/>
      <c r="AG11" s="625" t="s">
        <v>45</v>
      </c>
      <c r="AH11" s="628"/>
      <c r="AI11" s="628"/>
      <c r="AJ11" s="629"/>
      <c r="AK11" s="625" t="s">
        <v>43</v>
      </c>
      <c r="AL11" s="626"/>
      <c r="AM11" s="626"/>
      <c r="AN11" s="627"/>
    </row>
    <row r="12" spans="1:40" ht="42" customHeight="1" thickBot="1" x14ac:dyDescent="0.25">
      <c r="A12" s="37"/>
      <c r="B12" s="601" t="s">
        <v>284</v>
      </c>
      <c r="C12" s="602"/>
      <c r="D12" s="603"/>
      <c r="E12" s="100" t="s">
        <v>52</v>
      </c>
      <c r="F12" s="101" t="s">
        <v>53</v>
      </c>
      <c r="G12" s="101" t="s">
        <v>41</v>
      </c>
      <c r="H12" s="102" t="s">
        <v>132</v>
      </c>
      <c r="I12" s="100" t="s">
        <v>52</v>
      </c>
      <c r="J12" s="101" t="s">
        <v>53</v>
      </c>
      <c r="K12" s="101" t="s">
        <v>41</v>
      </c>
      <c r="L12" s="102" t="s">
        <v>133</v>
      </c>
      <c r="M12" s="100" t="s">
        <v>52</v>
      </c>
      <c r="N12" s="101" t="s">
        <v>53</v>
      </c>
      <c r="O12" s="101" t="s">
        <v>41</v>
      </c>
      <c r="P12" s="102" t="s">
        <v>133</v>
      </c>
      <c r="Q12" s="100" t="s">
        <v>52</v>
      </c>
      <c r="R12" s="101" t="s">
        <v>53</v>
      </c>
      <c r="S12" s="101" t="s">
        <v>41</v>
      </c>
      <c r="T12" s="102" t="s">
        <v>132</v>
      </c>
      <c r="U12" s="100" t="s">
        <v>52</v>
      </c>
      <c r="V12" s="101" t="s">
        <v>53</v>
      </c>
      <c r="W12" s="101" t="s">
        <v>41</v>
      </c>
      <c r="X12" s="102" t="s">
        <v>133</v>
      </c>
      <c r="Y12" s="100" t="s">
        <v>52</v>
      </c>
      <c r="Z12" s="101" t="s">
        <v>53</v>
      </c>
      <c r="AA12" s="101" t="s">
        <v>41</v>
      </c>
      <c r="AB12" s="102" t="s">
        <v>133</v>
      </c>
      <c r="AC12" s="100" t="s">
        <v>52</v>
      </c>
      <c r="AD12" s="101" t="s">
        <v>53</v>
      </c>
      <c r="AE12" s="101" t="s">
        <v>41</v>
      </c>
      <c r="AF12" s="102" t="s">
        <v>132</v>
      </c>
      <c r="AG12" s="100" t="s">
        <v>52</v>
      </c>
      <c r="AH12" s="101" t="s">
        <v>53</v>
      </c>
      <c r="AI12" s="101" t="s">
        <v>41</v>
      </c>
      <c r="AJ12" s="102" t="s">
        <v>133</v>
      </c>
      <c r="AK12" s="100" t="s">
        <v>52</v>
      </c>
      <c r="AL12" s="101" t="s">
        <v>53</v>
      </c>
      <c r="AM12" s="101" t="s">
        <v>41</v>
      </c>
      <c r="AN12" s="102" t="s">
        <v>132</v>
      </c>
    </row>
    <row r="13" spans="1:40" s="27" customFormat="1" ht="13.5" thickBot="1" x14ac:dyDescent="0.25">
      <c r="B13" s="604"/>
      <c r="C13" s="605"/>
      <c r="D13" s="605"/>
      <c r="E13" s="152">
        <v>1</v>
      </c>
      <c r="F13" s="153">
        <v>2</v>
      </c>
      <c r="G13" s="153">
        <v>3</v>
      </c>
      <c r="H13" s="154">
        <v>4</v>
      </c>
      <c r="I13" s="152">
        <v>5</v>
      </c>
      <c r="J13" s="153">
        <v>6</v>
      </c>
      <c r="K13" s="153">
        <v>7</v>
      </c>
      <c r="L13" s="154">
        <v>8</v>
      </c>
      <c r="M13" s="152">
        <v>9</v>
      </c>
      <c r="N13" s="153">
        <v>10</v>
      </c>
      <c r="O13" s="153">
        <v>11</v>
      </c>
      <c r="P13" s="154">
        <v>12</v>
      </c>
      <c r="Q13" s="487">
        <v>13</v>
      </c>
      <c r="R13" s="488">
        <v>14</v>
      </c>
      <c r="S13" s="488">
        <v>15</v>
      </c>
      <c r="T13" s="489">
        <v>16</v>
      </c>
      <c r="U13" s="157">
        <v>17</v>
      </c>
      <c r="V13" s="156">
        <v>18</v>
      </c>
      <c r="W13" s="158">
        <v>19</v>
      </c>
      <c r="X13" s="155">
        <v>20</v>
      </c>
      <c r="Y13" s="152">
        <v>21</v>
      </c>
      <c r="Z13" s="153">
        <v>22</v>
      </c>
      <c r="AA13" s="153">
        <v>23</v>
      </c>
      <c r="AB13" s="154">
        <v>24</v>
      </c>
      <c r="AC13" s="152">
        <v>25</v>
      </c>
      <c r="AD13" s="153">
        <v>26</v>
      </c>
      <c r="AE13" s="153">
        <v>27</v>
      </c>
      <c r="AF13" s="154">
        <v>28</v>
      </c>
      <c r="AG13" s="152">
        <v>29</v>
      </c>
      <c r="AH13" s="153">
        <v>30</v>
      </c>
      <c r="AI13" s="159">
        <v>31</v>
      </c>
      <c r="AJ13" s="154">
        <v>32</v>
      </c>
      <c r="AK13" s="152">
        <v>33</v>
      </c>
      <c r="AL13" s="153">
        <v>34</v>
      </c>
      <c r="AM13" s="153">
        <v>35</v>
      </c>
      <c r="AN13" s="154">
        <v>36</v>
      </c>
    </row>
    <row r="14" spans="1:40" x14ac:dyDescent="0.2">
      <c r="B14" s="29" t="s">
        <v>1</v>
      </c>
      <c r="C14" s="500" t="s">
        <v>79</v>
      </c>
      <c r="D14" s="501"/>
      <c r="E14" s="306"/>
      <c r="F14" s="307"/>
      <c r="G14" s="289"/>
      <c r="H14" s="293"/>
      <c r="I14" s="306"/>
      <c r="J14" s="307"/>
      <c r="K14" s="289"/>
      <c r="L14" s="293"/>
      <c r="M14" s="306"/>
      <c r="N14" s="307"/>
      <c r="O14" s="289"/>
      <c r="P14" s="293"/>
      <c r="Q14" s="308"/>
      <c r="R14" s="309"/>
      <c r="S14" s="310"/>
      <c r="T14" s="311"/>
      <c r="U14" s="308"/>
      <c r="V14" s="309"/>
      <c r="W14" s="310"/>
      <c r="X14" s="311"/>
      <c r="Y14" s="306"/>
      <c r="Z14" s="307"/>
      <c r="AA14" s="289"/>
      <c r="AB14" s="293"/>
      <c r="AC14" s="306"/>
      <c r="AD14" s="307"/>
      <c r="AE14" s="289"/>
      <c r="AF14" s="293"/>
      <c r="AG14" s="306"/>
      <c r="AH14" s="307"/>
      <c r="AI14" s="289"/>
      <c r="AJ14" s="293"/>
      <c r="AK14" s="306"/>
      <c r="AL14" s="307"/>
      <c r="AM14" s="289"/>
      <c r="AN14" s="293"/>
    </row>
    <row r="15" spans="1:40" s="27" customFormat="1" x14ac:dyDescent="0.2">
      <c r="B15" s="31"/>
      <c r="C15" s="16">
        <v>1.1000000000000001</v>
      </c>
      <c r="D15" s="502" t="s">
        <v>141</v>
      </c>
      <c r="E15" s="484"/>
      <c r="F15" s="63"/>
      <c r="G15" s="260"/>
      <c r="H15" s="244"/>
      <c r="I15" s="490"/>
      <c r="J15" s="63"/>
      <c r="K15" s="260"/>
      <c r="L15" s="244"/>
      <c r="M15" s="490"/>
      <c r="N15" s="63"/>
      <c r="O15" s="260"/>
      <c r="P15" s="244"/>
      <c r="Q15" s="490"/>
      <c r="R15" s="63"/>
      <c r="S15" s="260"/>
      <c r="T15" s="244"/>
      <c r="U15" s="490"/>
      <c r="V15" s="63"/>
      <c r="W15" s="260"/>
      <c r="X15" s="244"/>
      <c r="Y15" s="490"/>
      <c r="Z15" s="63"/>
      <c r="AA15" s="260"/>
      <c r="AB15" s="244"/>
      <c r="AC15" s="243"/>
      <c r="AD15" s="260"/>
      <c r="AE15" s="260"/>
      <c r="AF15" s="244"/>
      <c r="AG15" s="243"/>
      <c r="AH15" s="260"/>
      <c r="AI15" s="260"/>
      <c r="AJ15" s="244"/>
      <c r="AK15" s="259"/>
      <c r="AL15" s="260"/>
      <c r="AM15" s="260"/>
      <c r="AN15" s="244"/>
    </row>
    <row r="16" spans="1:40" s="27" customFormat="1" ht="25.5" x14ac:dyDescent="0.2">
      <c r="B16" s="31"/>
      <c r="C16" s="16">
        <v>1.2</v>
      </c>
      <c r="D16" s="499" t="s">
        <v>164</v>
      </c>
      <c r="E16" s="490"/>
      <c r="F16" s="63"/>
      <c r="G16" s="245">
        <f>('Pt 2 Premium and Claims'!G$36+'Pt 2 Premium and Claims'!G$39+'Pt 2 Premium and Claims'!G$43+'Pt 2 Premium and Claims'!G$47-'Pt 2 Premium and Claims'!G$48+'Pt 2 Premium and Claims'!G$51+'Pt 2 Premium and Claims'!G$54+'Pt 2 Premium and Claims'!G$57+'Pt 2 Premium and Claims'!G$58-'Pt 2 Premium and Claims'!G$61+'Pt 2 Premium and Claims'!G$63+'Pt 2 Premium and Claims'!G$64+'Pt 2 Premium and Claims'!G$65+MIN(MAX(0,'Pt 2 Premium and Claims'!G$68),MAX(0,'Pt 2 Premium and Claims'!G$69)))+('Pt 2 Premium and Claims'!I$36+'Pt 2 Premium and Claims'!I$39+'Pt 2 Premium and Claims'!I$43+'Pt 2 Premium and Claims'!I$47-'Pt 2 Premium and Claims'!I$48+'Pt 2 Premium and Claims'!I$51+'Pt 2 Premium and Claims'!I$54+'Pt 2 Premium and Claims'!I$57+'Pt 2 Premium and Claims'!I$58-'Pt 2 Premium and Claims'!I$61+'Pt 2 Premium and Claims'!I$63+'Pt 2 Premium and Claims'!I$64+'Pt 2 Premium and Claims'!I$65+MIN(MAX(0,'Pt 2 Premium and Claims'!I$68),MAX(0,'Pt 2 Premium and Claims'!I$69)))-('Pt 2 Premium and Claims'!J$36+'Pt 2 Premium and Claims'!J$39+'Pt 2 Premium and Claims'!J$43+'Pt 2 Premium and Claims'!J$47-'Pt 2 Premium and Claims'!J$48+'Pt 2 Premium and Claims'!J$51+'Pt 2 Premium and Claims'!J$54+'Pt 2 Premium and Claims'!J$57+'Pt 2 Premium and Claims'!J$58-'Pt 2 Premium and Claims'!J$61+'Pt 2 Premium and Claims'!J$63+'Pt 2 Premium and Claims'!J$64+'Pt 2 Premium and Claims'!J$65+MIN(MAX(0,'Pt 2 Premium and Claims'!J$68),MAX(0,'Pt 2 Premium and Claims'!J$69)))</f>
        <v>0</v>
      </c>
      <c r="H16" s="530">
        <f>SUM(E16:G16)</f>
        <v>0</v>
      </c>
      <c r="I16" s="490"/>
      <c r="J16" s="63"/>
      <c r="K16" s="245">
        <f>('Pt 2 Premium and Claims'!L$36+'Pt 2 Premium and Claims'!L$39+'Pt 2 Premium and Claims'!L$43+'Pt 2 Premium and Claims'!L$47-'Pt 2 Premium and Claims'!L$48+'Pt 2 Premium and Claims'!L$51+'Pt 2 Premium and Claims'!L$54+'Pt 2 Premium and Claims'!L$57+'Pt 2 Premium and Claims'!L$58-'Pt 2 Premium and Claims'!L$61+'Pt 2 Premium and Claims'!L$63+'Pt 2 Premium and Claims'!L$64+'Pt 2 Premium and Claims'!L$65+MIN(MAX(0,'Pt 2 Premium and Claims'!L$68),MAX(0,'Pt 2 Premium and Claims'!L$69)))+('Pt 2 Premium and Claims'!N$36+'Pt 2 Premium and Claims'!N$39+'Pt 2 Premium and Claims'!N$43+'Pt 2 Premium and Claims'!N$47-'Pt 2 Premium and Claims'!N$48+'Pt 2 Premium and Claims'!N$51+'Pt 2 Premium and Claims'!N$54+'Pt 2 Premium and Claims'!N$57+'Pt 2 Premium and Claims'!N$58-'Pt 2 Premium and Claims'!N$61+'Pt 2 Premium and Claims'!N$63+'Pt 2 Premium and Claims'!N$64+'Pt 2 Premium and Claims'!N$65+MIN(MAX(0,'Pt 2 Premium and Claims'!N$68),MAX(0,'Pt 2 Premium and Claims'!N$69)))-('Pt 2 Premium and Claims'!O$36+'Pt 2 Premium and Claims'!O$39+'Pt 2 Premium and Claims'!O$43+'Pt 2 Premium and Claims'!O$47-'Pt 2 Premium and Claims'!O$48+'Pt 2 Premium and Claims'!O$51+'Pt 2 Premium and Claims'!O$54+'Pt 2 Premium and Claims'!O$57+'Pt 2 Premium and Claims'!O$58-'Pt 2 Premium and Claims'!O$61+'Pt 2 Premium and Claims'!O$63+'Pt 2 Premium and Claims'!O$64+'Pt 2 Premium and Claims'!O$65+MIN(MAX(0,'Pt 2 Premium and Claims'!O$68),MAX(0,'Pt 2 Premium and Claims'!O$69)))</f>
        <v>0</v>
      </c>
      <c r="L16" s="530">
        <f>SUM(I16:K16)</f>
        <v>0</v>
      </c>
      <c r="M16" s="490"/>
      <c r="N16" s="63"/>
      <c r="O16" s="245">
        <f>('Pt 2 Premium and Claims'!Q$36+'Pt 2 Premium and Claims'!Q$39+'Pt 2 Premium and Claims'!Q$43+'Pt 2 Premium and Claims'!Q$47-'Pt 2 Premium and Claims'!Q$48+'Pt 2 Premium and Claims'!Q$51+'Pt 2 Premium and Claims'!Q$54+'Pt 2 Premium and Claims'!Q$57+'Pt 2 Premium and Claims'!Q$58-'Pt 2 Premium and Claims'!Q$61+'Pt 2 Premium and Claims'!Q$63+'Pt 2 Premium and Claims'!Q$64+'Pt 2 Premium and Claims'!Q$65+MIN(MAX(0,'Pt 2 Premium and Claims'!Q$68),MAX(0,'Pt 2 Premium and Claims'!Q$69)))+('Pt 2 Premium and Claims'!S$36+'Pt 2 Premium and Claims'!S$39+'Pt 2 Premium and Claims'!S$43+'Pt 2 Premium and Claims'!S$47-'Pt 2 Premium and Claims'!S$48+'Pt 2 Premium and Claims'!S$51+'Pt 2 Premium and Claims'!S$54+'Pt 2 Premium and Claims'!S$57+'Pt 2 Premium and Claims'!S$58-'Pt 2 Premium and Claims'!S$61+'Pt 2 Premium and Claims'!S$63+'Pt 2 Premium and Claims'!S$64+'Pt 2 Premium and Claims'!S$65+MIN(MAX(0,'Pt 2 Premium and Claims'!S$68),MAX(0,'Pt 2 Premium and Claims'!S$69)))-('Pt 2 Premium and Claims'!T$36+'Pt 2 Premium and Claims'!T$39+'Pt 2 Premium and Claims'!T$43+'Pt 2 Premium and Claims'!T$47-'Pt 2 Premium and Claims'!T$48+'Pt 2 Premium and Claims'!T$51+'Pt 2 Premium and Claims'!T$54+'Pt 2 Premium and Claims'!T$57+'Pt 2 Premium and Claims'!T$58-'Pt 2 Premium and Claims'!T$61+'Pt 2 Premium and Claims'!T$63+'Pt 2 Premium and Claims'!T$64+'Pt 2 Premium and Claims'!T$65+MIN(MAX(0,'Pt 2 Premium and Claims'!T$68),MAX(0,'Pt 2 Premium and Claims'!T$69)))</f>
        <v>0</v>
      </c>
      <c r="P16" s="530">
        <f>SUM(M16:O16)</f>
        <v>0</v>
      </c>
      <c r="Q16" s="490"/>
      <c r="R16" s="63"/>
      <c r="S16" s="245">
        <f>'Pt 2 Premium and Claims'!V$36+'Pt 2 Premium and Claims'!V$39+'Pt 2 Premium and Claims'!V$43+'Pt 2 Premium and Claims'!V$47-'Pt 2 Premium and Claims'!V$48+'Pt 2 Premium and Claims'!V$51+'Pt 2 Premium and Claims'!V$54+'Pt 2 Premium and Claims'!V$57+'Pt 2 Premium and Claims'!V$58-'Pt 2 Premium and Claims'!V$61+'Pt 2 Premium and Claims'!V$63+'Pt 2 Premium and Claims'!V$64+'Pt 2 Premium and Claims'!V$65+MIN(MAX(0,'Pt 2 Premium and Claims'!V$68),MAX(0,'Pt 2 Premium and Claims'!V$69))</f>
        <v>0</v>
      </c>
      <c r="T16" s="530">
        <f>SUM(Q16:S16)</f>
        <v>0</v>
      </c>
      <c r="U16" s="490"/>
      <c r="V16" s="63"/>
      <c r="W16" s="245">
        <f>'Pt 2 Premium and Claims'!Y$36+'Pt 2 Premium and Claims'!Y$39+'Pt 2 Premium and Claims'!Y$43+'Pt 2 Premium and Claims'!Y$47-'Pt 2 Premium and Claims'!Y$48+'Pt 2 Premium and Claims'!Y$51+'Pt 2 Premium and Claims'!Y$54+'Pt 2 Premium and Claims'!Y$57+'Pt 2 Premium and Claims'!Y$58-'Pt 2 Premium and Claims'!Y$61+'Pt 2 Premium and Claims'!Y$63+'Pt 2 Premium and Claims'!Y$64+'Pt 2 Premium and Claims'!Y$65+MIN(MAX(0,'Pt 2 Premium and Claims'!Y$68),MAX(0,'Pt 2 Premium and Claims'!Y$69))</f>
        <v>0</v>
      </c>
      <c r="X16" s="530">
        <f>SUM(U16:W16)</f>
        <v>0</v>
      </c>
      <c r="Y16" s="490"/>
      <c r="Z16" s="63"/>
      <c r="AA16" s="245">
        <f>'Pt 2 Premium and Claims'!AB$36+'Pt 2 Premium and Claims'!AB$39+'Pt 2 Premium and Claims'!AB$43+'Pt 2 Premium and Claims'!AB$47-'Pt 2 Premium and Claims'!AB$48+'Pt 2 Premium and Claims'!AB$51+'Pt 2 Premium and Claims'!AB$54+'Pt 2 Premium and Claims'!AB$57+'Pt 2 Premium and Claims'!AB$58-'Pt 2 Premium and Claims'!AB$61+'Pt 2 Premium and Claims'!AB$63+'Pt 2 Premium and Claims'!AB$64+'Pt 2 Premium and Claims'!AB$65+MIN(MAX(0,'Pt 2 Premium and Claims'!AB$68),MAX(0,'Pt 2 Premium and Claims'!AB$69))</f>
        <v>0</v>
      </c>
      <c r="AB16" s="530">
        <f>SUM(Y16:AA16)</f>
        <v>0</v>
      </c>
      <c r="AC16" s="243"/>
      <c r="AD16" s="260"/>
      <c r="AE16" s="561"/>
      <c r="AF16" s="244"/>
      <c r="AG16" s="243"/>
      <c r="AH16" s="260"/>
      <c r="AI16" s="561"/>
      <c r="AJ16" s="244"/>
      <c r="AK16" s="243"/>
      <c r="AL16" s="260"/>
      <c r="AM16" s="245">
        <f>('Pt 2 Premium and Claims'!AO$36+'Pt 2 Premium and Claims'!AO$39+'Pt 2 Premium and Claims'!AO$43+'Pt 2 Premium and Claims'!AO$47-'Pt 2 Premium and Claims'!AO$48+'Pt 2 Premium and Claims'!AO$51+'Pt 2 Premium and Claims'!AO$54+'Pt 2 Premium and Claims'!AO$57+'Pt 2 Premium and Claims'!AO$58-'Pt 2 Premium and Claims'!AO$61+'Pt 2 Premium and Claims'!AO$63+'Pt 2 Premium and Claims'!AO$64+'Pt 2 Premium and Claims'!AO$65+MIN(MAX(0,'Pt 2 Premium and Claims'!AO$68),MAX(0,'Pt 2 Premium and Claims'!AO$69)))+('Pt 2 Premium and Claims'!AQ$36+'Pt 2 Premium and Claims'!AQ$39+'Pt 2 Premium and Claims'!AQ$43+'Pt 2 Premium and Claims'!AQ$47-'Pt 2 Premium and Claims'!AQ$48+'Pt 2 Premium and Claims'!AQ$51+'Pt 2 Premium and Claims'!AQ$54+'Pt 2 Premium and Claims'!AQ$57+'Pt 2 Premium and Claims'!AQ$58-'Pt 2 Premium and Claims'!AQ$61+'Pt 2 Premium and Claims'!AQ$63+'Pt 2 Premium and Claims'!AQ$64+'Pt 2 Premium and Claims'!AQ$65+MIN(MAX(0,'Pt 2 Premium and Claims'!AQ$68),MAX(0,'Pt 2 Premium and Claims'!AQ$69)))-('Pt 2 Premium and Claims'!AR$36+'Pt 2 Premium and Claims'!AR$39+'Pt 2 Premium and Claims'!AR$43+'Pt 2 Premium and Claims'!AR$47-'Pt 2 Premium and Claims'!AR$48+'Pt 2 Premium and Claims'!AR$51+'Pt 2 Premium and Claims'!AR$54+'Pt 2 Premium and Claims'!AR$57+'Pt 2 Premium and Claims'!AR$58-'Pt 2 Premium and Claims'!AR$61+'Pt 2 Premium and Claims'!AR$63+'Pt 2 Premium and Claims'!AR$64+'Pt 2 Premium and Claims'!AR$65+MIN(MAX(0,'Pt 2 Premium and Claims'!AR$68),MAX(0,'Pt 2 Premium and Claims'!AR$69)))</f>
        <v>0</v>
      </c>
      <c r="AN16" s="530">
        <f>IF(AM$28&lt;75000,AL16+AM16,AM16)</f>
        <v>0</v>
      </c>
    </row>
    <row r="17" spans="1:40" x14ac:dyDescent="0.2">
      <c r="B17" s="30"/>
      <c r="C17" s="16">
        <v>1.3</v>
      </c>
      <c r="D17" s="499" t="s">
        <v>375</v>
      </c>
      <c r="E17" s="484"/>
      <c r="F17" s="63"/>
      <c r="G17" s="141">
        <f>SUM('Pt 1 Summary of Data'!G$52:G$57)+SUM('Pt 1 Summary of Data'!I$52:I$57)-SUM('Pt 1 Summary of Data'!J$52:J$57)</f>
        <v>0</v>
      </c>
      <c r="H17" s="530">
        <f t="shared" ref="H17" si="0">SUM(E17:G17)</f>
        <v>0</v>
      </c>
      <c r="I17" s="484"/>
      <c r="J17" s="63"/>
      <c r="K17" s="141">
        <f>SUM('Pt 1 Summary of Data'!L$52:L$57)+SUM('Pt 1 Summary of Data'!N$52:N$57)-SUM('Pt 1 Summary of Data'!O$52:O$57)</f>
        <v>0</v>
      </c>
      <c r="L17" s="530">
        <f t="shared" ref="L17" si="1">SUM(I17:K17)</f>
        <v>0</v>
      </c>
      <c r="M17" s="484"/>
      <c r="N17" s="63"/>
      <c r="O17" s="531">
        <f>SUM('Pt 1 Summary of Data'!Q$52:Q$57)+SUM('Pt 1 Summary of Data'!S$52:S$57)-SUM('Pt 1 Summary of Data'!T$52:T$57)</f>
        <v>0</v>
      </c>
      <c r="P17" s="530">
        <f t="shared" ref="P17" si="2">SUM(M17:O17)</f>
        <v>0</v>
      </c>
      <c r="Q17" s="484"/>
      <c r="R17" s="63"/>
      <c r="S17" s="141">
        <f>SUM('Pt 1 Summary of Data'!V$52:V$57)</f>
        <v>0</v>
      </c>
      <c r="T17" s="530">
        <f t="shared" ref="T17" si="3">SUM(Q17:S17)</f>
        <v>0</v>
      </c>
      <c r="U17" s="484"/>
      <c r="V17" s="63"/>
      <c r="W17" s="141">
        <f>SUM('Pt 1 Summary of Data'!Y$52:Y$57)</f>
        <v>0</v>
      </c>
      <c r="X17" s="530">
        <f t="shared" ref="X17" si="4">SUM(U17:W17)</f>
        <v>0</v>
      </c>
      <c r="Y17" s="484"/>
      <c r="Z17" s="63"/>
      <c r="AA17" s="141">
        <f>SUM('Pt 1 Summary of Data'!AB$52:AB$57)</f>
        <v>0</v>
      </c>
      <c r="AB17" s="530">
        <f t="shared" ref="AB17" si="5">SUM(Y17:AA17)</f>
        <v>0</v>
      </c>
      <c r="AC17" s="259"/>
      <c r="AD17" s="260"/>
      <c r="AE17" s="247"/>
      <c r="AF17" s="244"/>
      <c r="AG17" s="259"/>
      <c r="AH17" s="260"/>
      <c r="AI17" s="247"/>
      <c r="AJ17" s="244"/>
      <c r="AK17" s="259"/>
      <c r="AL17" s="260"/>
      <c r="AM17" s="141">
        <f>SUM('Pt 1 Summary of Data'!AO$52:AO$57)+SUM('Pt 1 Summary of Data'!AQ$52:AQ$57)-SUM('Pt 1 Summary of Data'!AR$52:AR$57)</f>
        <v>0</v>
      </c>
      <c r="AN17" s="529">
        <f t="shared" ref="AN17" si="6">IF(AM$28&lt;75000,AL17+AM17,AM17)</f>
        <v>0</v>
      </c>
    </row>
    <row r="18" spans="1:40" x14ac:dyDescent="0.2">
      <c r="B18" s="30"/>
      <c r="C18" s="16">
        <v>1.4</v>
      </c>
      <c r="D18" s="499" t="s">
        <v>153</v>
      </c>
      <c r="E18" s="490"/>
      <c r="F18" s="417"/>
      <c r="G18" s="260"/>
      <c r="H18" s="530">
        <f>SUM(E18:F18)</f>
        <v>0</v>
      </c>
      <c r="I18" s="490"/>
      <c r="J18" s="417"/>
      <c r="K18" s="260"/>
      <c r="L18" s="530">
        <f>SUM(I18:J18)</f>
        <v>0</v>
      </c>
      <c r="M18" s="490"/>
      <c r="N18" s="417"/>
      <c r="O18" s="260"/>
      <c r="P18" s="530">
        <f>SUM(M18:N18)</f>
        <v>0</v>
      </c>
      <c r="Q18" s="490"/>
      <c r="R18" s="417"/>
      <c r="S18" s="260"/>
      <c r="T18" s="530">
        <f>SUM(Q18:R18)</f>
        <v>0</v>
      </c>
      <c r="U18" s="490"/>
      <c r="V18" s="417"/>
      <c r="W18" s="260"/>
      <c r="X18" s="530">
        <f>SUM(U18:V18)</f>
        <v>0</v>
      </c>
      <c r="Y18" s="490"/>
      <c r="Z18" s="417"/>
      <c r="AA18" s="260"/>
      <c r="AB18" s="530">
        <f>SUM(Y18:Z18)</f>
        <v>0</v>
      </c>
      <c r="AC18" s="243"/>
      <c r="AD18" s="496"/>
      <c r="AE18" s="260"/>
      <c r="AF18" s="244"/>
      <c r="AG18" s="243"/>
      <c r="AH18" s="496"/>
      <c r="AI18" s="260"/>
      <c r="AJ18" s="244"/>
      <c r="AK18" s="243"/>
      <c r="AL18" s="496"/>
      <c r="AM18" s="260"/>
      <c r="AN18" s="529">
        <f>IF(AM$28&lt;75000,AL18,0)</f>
        <v>0</v>
      </c>
    </row>
    <row r="19" spans="1:40" x14ac:dyDescent="0.2">
      <c r="B19" s="30"/>
      <c r="C19" s="16">
        <v>1.5</v>
      </c>
      <c r="D19" s="499" t="s">
        <v>376</v>
      </c>
      <c r="E19" s="534">
        <f>SUM(E$16:E$17)+IF('Pt 1 Summary of Data'!$I$10="Massachusetts",SUM(I$16:I$17),0)</f>
        <v>0</v>
      </c>
      <c r="F19" s="535">
        <f>SUM(F$16:F$17)+IF('Pt 1 Summary of Data'!$I$10="Massachusetts",SUM(J$16:J$17),0)</f>
        <v>0</v>
      </c>
      <c r="G19" s="535">
        <f>1*(SUM(G$16:G$17)+0*SUM(G$52:G$53)+IF('Pt 1 Summary of Data'!$I$10="Massachusetts",SUM(K$16:K$17)+0*SUM(K$52:K$53),0))</f>
        <v>0</v>
      </c>
      <c r="H19" s="530">
        <f>SUM(E$18:F$18,E$19:G$19)+E$25*MAX(0,G$42-E$42)+F$25*MAX(0,G$42-F$42)+IF('Pt 1 Summary of Data'!$I$10="Massachusetts",SUM(I$18:J$18)+I$25*MAX(0,K$42-I$42)+J$25*MAX(0,K$42-J$42),0)</f>
        <v>0</v>
      </c>
      <c r="I19" s="534">
        <f>SUM(I$16:I$17)+IF('Pt 1 Summary of Data'!$I$10="Massachusetts",SUM(E$16:E$17),0)</f>
        <v>0</v>
      </c>
      <c r="J19" s="535">
        <f>SUM(J$16:J$17)+IF('Pt 1 Summary of Data'!$I$10="Massachusetts",SUM(F$16:F$17),0)</f>
        <v>0</v>
      </c>
      <c r="K19" s="535">
        <f>1*(SUM(K$16:K$17)+0*SUM(K$52:K$53)+IF('Pt 1 Summary of Data'!$I$10="Massachusetts",SUM(G$16:G$17)+0*SUM(G$52:G$53),0))</f>
        <v>0</v>
      </c>
      <c r="L19" s="530">
        <f>SUM(I$18:J$18,I$19:K$19)+I$25*MAX(0,K$42-I$42)+J$25*MAX(0,K$42-J$42)+IF('Pt 1 Summary of Data'!$I$10="Massachusetts",SUM(E$18:F$18)+E$25*MAX(0,G$42-E$42)+F$25*MAX(0,G$42-F$42),0)</f>
        <v>0</v>
      </c>
      <c r="M19" s="534">
        <f>SUM(M$16:M$17)</f>
        <v>0</v>
      </c>
      <c r="N19" s="535">
        <f>SUM(N$16:N$17)</f>
        <v>0</v>
      </c>
      <c r="O19" s="535">
        <f>SUM(O$16:O$17)</f>
        <v>0</v>
      </c>
      <c r="P19" s="530">
        <f>SUM(M$19:O$19)+SUM(M$18:N$18)+M$25*MAX(0,O$42-M$42)+N$25*MAX(0,O$42-N$42)</f>
        <v>0</v>
      </c>
      <c r="Q19" s="259"/>
      <c r="R19" s="260"/>
      <c r="S19" s="260"/>
      <c r="T19" s="261"/>
      <c r="U19" s="259"/>
      <c r="V19" s="260"/>
      <c r="W19" s="260"/>
      <c r="X19" s="261"/>
      <c r="Y19" s="259"/>
      <c r="Z19" s="260"/>
      <c r="AA19" s="260"/>
      <c r="AB19" s="261"/>
      <c r="AC19" s="259"/>
      <c r="AD19" s="260"/>
      <c r="AE19" s="260"/>
      <c r="AF19" s="261"/>
      <c r="AG19" s="259"/>
      <c r="AH19" s="260"/>
      <c r="AI19" s="260"/>
      <c r="AJ19" s="261"/>
      <c r="AK19" s="259"/>
      <c r="AL19" s="260"/>
      <c r="AM19" s="260"/>
      <c r="AN19" s="261"/>
    </row>
    <row r="20" spans="1:40" ht="25.5" x14ac:dyDescent="0.2">
      <c r="B20" s="30"/>
      <c r="C20" s="16">
        <v>1.6</v>
      </c>
      <c r="D20" s="499" t="s">
        <v>377</v>
      </c>
      <c r="E20" s="259"/>
      <c r="F20" s="262"/>
      <c r="G20" s="262"/>
      <c r="H20" s="263"/>
      <c r="I20" s="259"/>
      <c r="J20" s="262"/>
      <c r="K20" s="262"/>
      <c r="L20" s="263"/>
      <c r="M20" s="259"/>
      <c r="N20" s="262"/>
      <c r="O20" s="262"/>
      <c r="P20" s="263"/>
      <c r="Q20" s="534">
        <f>2*(SUM(Q$16:Q$17)+IF('Pt 1 Summary of Data'!$I$10="Massachusetts",SUM(U$16:U$17),0))</f>
        <v>0</v>
      </c>
      <c r="R20" s="535">
        <f>1.75*(SUM(R$16:R$17)+IF('Pt 1 Summary of Data'!$I$10="Massachusetts",SUM(V$16:V$17),0))</f>
        <v>0</v>
      </c>
      <c r="S20" s="535">
        <f>1.5*(SUM(S$16:S$17)+IF('Pt 1 Summary of Data'!$I$10="Massachusetts",SUM(W$16:W$17),0))</f>
        <v>0</v>
      </c>
      <c r="T20" s="533">
        <f>1.5*(SUM(T$16:T$18)+Q$25*MAX(0,S$42-Q$42)+R$25*MAX(0,S$42-R$42)+IF('Pt 1 Summary of Data'!$I$10="Massachusetts",SUM(X$16:X$18)+U$25*MAX(0,W$42-U$42)+V$25*MAX(0,W$42-V$42),0))</f>
        <v>0</v>
      </c>
      <c r="U20" s="534">
        <f>2*(SUM(U$16:U$17)+IF('Pt 1 Summary of Data'!$I$10="Massachusetts",SUM(Q$16:Q$17),0))</f>
        <v>0</v>
      </c>
      <c r="V20" s="535">
        <f>1.75*(SUM(V$16:V$17)+IF('Pt 1 Summary of Data'!$I$10="Massachusetts",SUM(R$16:R$17),0))</f>
        <v>0</v>
      </c>
      <c r="W20" s="535">
        <f>1.5*(SUM(W$16:W$17)+IF('Pt 1 Summary of Data'!$I$10="Massachusetts",SUM(S$16:S$17),0))</f>
        <v>0</v>
      </c>
      <c r="X20" s="533">
        <f>1.5*(SUM(X$16:X$18)+U$25*MAX(0,W$42-U$42)+V$25*MAX(0,W$42-V$42)+IF('Pt 1 Summary of Data'!$I$10="Massachusetts",SUM(T$16:T$18)+Q$25*MAX(0,S$42-Q$42)+R$25*MAX(0,S$42-R$42),0))</f>
        <v>0</v>
      </c>
      <c r="Y20" s="534">
        <f>2*SUM(Y$16:Y$17)</f>
        <v>0</v>
      </c>
      <c r="Z20" s="535">
        <f>1.75*SUM(Z$16:Z$17)</f>
        <v>0</v>
      </c>
      <c r="AA20" s="535">
        <f>1.5*SUM(AA$16:AA$17)</f>
        <v>0</v>
      </c>
      <c r="AB20" s="533">
        <f t="shared" ref="AB20" si="7">1.5*SUM(AB$16:AB$18)</f>
        <v>0</v>
      </c>
      <c r="AC20" s="259"/>
      <c r="AD20" s="260"/>
      <c r="AE20" s="260"/>
      <c r="AF20" s="263"/>
      <c r="AG20" s="259"/>
      <c r="AH20" s="260"/>
      <c r="AI20" s="260"/>
      <c r="AJ20" s="263"/>
      <c r="AK20" s="259"/>
      <c r="AL20" s="262"/>
      <c r="AM20" s="262"/>
      <c r="AN20" s="533">
        <f>1.15*SUM(AN$16:AN$18)</f>
        <v>0</v>
      </c>
    </row>
    <row r="21" spans="1:40" x14ac:dyDescent="0.2">
      <c r="B21" s="304"/>
      <c r="C21" s="305"/>
      <c r="D21" s="503" t="s">
        <v>57</v>
      </c>
      <c r="E21" s="300"/>
      <c r="F21" s="292"/>
      <c r="G21" s="292"/>
      <c r="H21" s="301"/>
      <c r="I21" s="300"/>
      <c r="J21" s="292"/>
      <c r="K21" s="292"/>
      <c r="L21" s="301"/>
      <c r="M21" s="300"/>
      <c r="N21" s="292"/>
      <c r="O21" s="292"/>
      <c r="P21" s="301"/>
      <c r="Q21" s="300"/>
      <c r="R21" s="292"/>
      <c r="S21" s="292"/>
      <c r="T21" s="301"/>
      <c r="U21" s="300"/>
      <c r="V21" s="292"/>
      <c r="W21" s="292"/>
      <c r="X21" s="301"/>
      <c r="Y21" s="300"/>
      <c r="Z21" s="292"/>
      <c r="AA21" s="292"/>
      <c r="AB21" s="301"/>
      <c r="AC21" s="300"/>
      <c r="AD21" s="292"/>
      <c r="AE21" s="292"/>
      <c r="AF21" s="301"/>
      <c r="AG21" s="300"/>
      <c r="AH21" s="292"/>
      <c r="AI21" s="292"/>
      <c r="AJ21" s="301"/>
      <c r="AK21" s="300"/>
      <c r="AL21" s="292"/>
      <c r="AM21" s="292"/>
      <c r="AN21" s="301"/>
    </row>
    <row r="22" spans="1:40" x14ac:dyDescent="0.2">
      <c r="B22" s="29" t="s">
        <v>2</v>
      </c>
      <c r="C22" s="25" t="s">
        <v>80</v>
      </c>
      <c r="D22" s="502"/>
      <c r="E22" s="302"/>
      <c r="F22" s="289"/>
      <c r="G22" s="289"/>
      <c r="H22" s="303"/>
      <c r="I22" s="302"/>
      <c r="J22" s="289"/>
      <c r="K22" s="289"/>
      <c r="L22" s="303"/>
      <c r="M22" s="302"/>
      <c r="N22" s="289"/>
      <c r="O22" s="289"/>
      <c r="P22" s="303"/>
      <c r="Q22" s="302"/>
      <c r="R22" s="289"/>
      <c r="S22" s="289"/>
      <c r="T22" s="303"/>
      <c r="U22" s="302"/>
      <c r="V22" s="289"/>
      <c r="W22" s="289"/>
      <c r="X22" s="303"/>
      <c r="Y22" s="302"/>
      <c r="Z22" s="289"/>
      <c r="AA22" s="289"/>
      <c r="AB22" s="303"/>
      <c r="AC22" s="302"/>
      <c r="AD22" s="289"/>
      <c r="AE22" s="289"/>
      <c r="AF22" s="303"/>
      <c r="AG22" s="302"/>
      <c r="AH22" s="289"/>
      <c r="AI22" s="289"/>
      <c r="AJ22" s="303"/>
      <c r="AK22" s="302"/>
      <c r="AL22" s="289"/>
      <c r="AM22" s="289"/>
      <c r="AN22" s="303"/>
    </row>
    <row r="23" spans="1:40" x14ac:dyDescent="0.2">
      <c r="B23" s="30"/>
      <c r="C23" s="16">
        <v>2.1</v>
      </c>
      <c r="D23" s="499" t="s">
        <v>154</v>
      </c>
      <c r="E23" s="491"/>
      <c r="F23" s="48"/>
      <c r="G23" s="141">
        <f>('Pt 2 Premium and Claims'!G$20+'Pt 2 Premium and Claims'!G$21-'Pt 2 Premium and Claims'!G$22-'Pt 2 Premium and Claims'!G$28+'Pt 2 Premium and Claims'!G$29+'Pt 1 Summary of Data'!G$21+'Pt 1 Summary of Data'!G$22)+('Pt 2 Premium and Claims'!I$20+'Pt 2 Premium and Claims'!I$21-'Pt 2 Premium and Claims'!I$22-'Pt 2 Premium and Claims'!I$28+'Pt 2 Premium and Claims'!I$29+'Pt 1 Summary of Data'!I$21+'Pt 1 Summary of Data'!I$22)-('Pt 2 Premium and Claims'!J$20+'Pt 2 Premium and Claims'!J$21-'Pt 2 Premium and Claims'!J$22-'Pt 2 Premium and Claims'!J$28+'Pt 2 Premium and Claims'!J$29+'Pt 1 Summary of Data'!J$21+'Pt 1 Summary of Data'!J$22)-G$49</f>
        <v>0</v>
      </c>
      <c r="H23" s="530">
        <f>SUM(E23:G23)</f>
        <v>0</v>
      </c>
      <c r="I23" s="491"/>
      <c r="J23" s="48"/>
      <c r="K23" s="141">
        <f>('Pt 2 Premium and Claims'!L$20+'Pt 2 Premium and Claims'!L$21-'Pt 2 Premium and Claims'!L$22-'Pt 2 Premium and Claims'!L$28+'Pt 2 Premium and Claims'!L$29+'Pt 1 Summary of Data'!L$21+'Pt 1 Summary of Data'!L$22)+('Pt 2 Premium and Claims'!N$20+'Pt 2 Premium and Claims'!N$21-'Pt 2 Premium and Claims'!N$22-'Pt 2 Premium and Claims'!N$28+'Pt 2 Premium and Claims'!N$29+'Pt 1 Summary of Data'!N$21+'Pt 1 Summary of Data'!N$22)-('Pt 2 Premium and Claims'!O$20+'Pt 2 Premium and Claims'!O$21-'Pt 2 Premium and Claims'!O$22-'Pt 2 Premium and Claims'!O$28+'Pt 2 Premium and Claims'!O$29+'Pt 1 Summary of Data'!O$21+'Pt 1 Summary of Data'!O$22)-K$49</f>
        <v>0</v>
      </c>
      <c r="L23" s="530">
        <f>SUM(I23:K23)</f>
        <v>0</v>
      </c>
      <c r="M23" s="491"/>
      <c r="N23" s="48"/>
      <c r="O23" s="141">
        <f>('Pt 2 Premium and Claims'!Q$20+'Pt 2 Premium and Claims'!Q$21-'Pt 2 Premium and Claims'!Q$22-'Pt 2 Premium and Claims'!Q$28+'Pt 2 Premium and Claims'!Q$29+'Pt 1 Summary of Data'!Q$21+'Pt 1 Summary of Data'!Q$22)+('Pt 2 Premium and Claims'!S$20+'Pt 2 Premium and Claims'!S$21-'Pt 2 Premium and Claims'!S$22-'Pt 2 Premium and Claims'!S$28+'Pt 2 Premium and Claims'!S$29+'Pt 1 Summary of Data'!S$21+'Pt 1 Summary of Data'!S$22)-('Pt 2 Premium and Claims'!T$20+'Pt 2 Premium and Claims'!T$21-'Pt 2 Premium and Claims'!T$22-'Pt 2 Premium and Claims'!T$28+'Pt 2 Premium and Claims'!T$29+'Pt 1 Summary of Data'!T$21+'Pt 1 Summary of Data'!T$22)-O$49</f>
        <v>0</v>
      </c>
      <c r="P23" s="530">
        <f>SUM(M23:O23)</f>
        <v>0</v>
      </c>
      <c r="Q23" s="491"/>
      <c r="R23" s="48"/>
      <c r="S23" s="141">
        <f>'Pt 2 Premium and Claims'!V$20+'Pt 2 Premium and Claims'!V$21-'Pt 2 Premium and Claims'!V$22-'Pt 2 Premium and Claims'!V$28+'Pt 2 Premium and Claims'!V$29+'Pt 1 Summary of Data'!V$21+'Pt 1 Summary of Data'!V$22-S$49</f>
        <v>0</v>
      </c>
      <c r="T23" s="530">
        <f>SUM(Q23:S23)</f>
        <v>0</v>
      </c>
      <c r="U23" s="491"/>
      <c r="V23" s="48"/>
      <c r="W23" s="141">
        <f>'Pt 2 Premium and Claims'!Y$20+'Pt 2 Premium and Claims'!Y$21-'Pt 2 Premium and Claims'!Y$22-'Pt 2 Premium and Claims'!Y$28+'Pt 2 Premium and Claims'!Y$29+'Pt 1 Summary of Data'!Y$21+'Pt 1 Summary of Data'!Y$22-W$49</f>
        <v>0</v>
      </c>
      <c r="X23" s="530">
        <f>SUM(U23:W23)</f>
        <v>0</v>
      </c>
      <c r="Y23" s="491"/>
      <c r="Z23" s="48"/>
      <c r="AA23" s="141">
        <f>'Pt 2 Premium and Claims'!AB$20+'Pt 2 Premium and Claims'!AB$21-'Pt 2 Premium and Claims'!AB$22-'Pt 2 Premium and Claims'!AB$28+'Pt 2 Premium and Claims'!AB$29+'Pt 1 Summary of Data'!AB$21+'Pt 1 Summary of Data'!AB$22-AA$49</f>
        <v>0</v>
      </c>
      <c r="AB23" s="530">
        <f>SUM(Y23:AA23)</f>
        <v>0</v>
      </c>
      <c r="AC23" s="246"/>
      <c r="AD23" s="247"/>
      <c r="AE23" s="247"/>
      <c r="AF23" s="244"/>
      <c r="AG23" s="246"/>
      <c r="AH23" s="247"/>
      <c r="AI23" s="247"/>
      <c r="AJ23" s="244"/>
      <c r="AK23" s="246"/>
      <c r="AL23" s="247"/>
      <c r="AM23" s="141">
        <f>('Pt 2 Premium and Claims'!AO$20+'Pt 2 Premium and Claims'!AO$21-'Pt 2 Premium and Claims'!AO$22-'Pt 2 Premium and Claims'!AO$28+'Pt 2 Premium and Claims'!AO$29+'Pt 1 Summary of Data'!AO$21+'Pt 1 Summary of Data'!AO$22)+('Pt 2 Premium and Claims'!AQ$20+'Pt 2 Premium and Claims'!AQ$21-'Pt 2 Premium and Claims'!AQ$22-'Pt 2 Premium and Claims'!AQ$28+'Pt 2 Premium and Claims'!AQ$29+'Pt 1 Summary of Data'!AQ$21+'Pt 1 Summary of Data'!AQ$22)-('Pt 2 Premium and Claims'!AR$20+'Pt 2 Premium and Claims'!AR$21-'Pt 2 Premium and Claims'!AR$22-'Pt 2 Premium and Claims'!AR$28+'Pt 2 Premium and Claims'!AR$29+'Pt 1 Summary of Data'!AR$21+'Pt 1 Summary of Data'!AR$22)-AM$49</f>
        <v>0</v>
      </c>
      <c r="AN23" s="529">
        <f>IF(AM$28&lt;75000,AL23+AM23,AM23)</f>
        <v>0</v>
      </c>
    </row>
    <row r="24" spans="1:40" x14ac:dyDescent="0.2">
      <c r="B24" s="30"/>
      <c r="C24" s="16">
        <v>2.2000000000000002</v>
      </c>
      <c r="D24" s="499" t="s">
        <v>155</v>
      </c>
      <c r="E24" s="491"/>
      <c r="F24" s="48"/>
      <c r="G24" s="141">
        <f>SUM('Pt 1 Summary of Data'!G$42:G$44,'Pt 1 Summary of Data'!G$46,'Pt 1 Summary of Data'!G$49)+SUM('Pt 1 Summary of Data'!I$42:I$44,'Pt 1 Summary of Data'!I$46,'Pt 1 Summary of Data'!I$49)-SUM('Pt 1 Summary of Data'!J$42:J$44,'Pt 1 Summary of Data'!J$46,'Pt 1 Summary of Data'!J$49)+IF('Pt 1 Summary of Data'!$L$6="No",IF(MAX('Pt 1 Summary of Data'!G$47:G$48)=0,MIN('Pt 1 Summary of Data'!G$47:G$48),MAX('Pt 1 Summary of Data'!G$47:G$48))+IF(MAX('Pt 1 Summary of Data'!I$47:I$48)=0,MIN('Pt 1 Summary of Data'!I$47:I$48),MAX('Pt 1 Summary of Data'!I$47:I$48))-IF(MAX('Pt 1 Summary of Data'!J$47:J$48)=0,MIN('Pt 1 Summary of Data'!J$47:J$48),MAX('Pt 1 Summary of Data'!J$47:J$48)),SUM('Pt 1 Summary of Data'!G$47:G$48)+SUM('Pt 1 Summary of Data'!I$47:I$48)-SUM('Pt 1 Summary of Data'!J$47:J$48))-G$50</f>
        <v>0</v>
      </c>
      <c r="H24" s="530">
        <f t="shared" ref="H24" si="8">SUM(E24:G24)</f>
        <v>0</v>
      </c>
      <c r="I24" s="491"/>
      <c r="J24" s="48"/>
      <c r="K24" s="141">
        <f>SUM('Pt 1 Summary of Data'!L$42:L$44,'Pt 1 Summary of Data'!L$46,'Pt 1 Summary of Data'!L$49)+SUM('Pt 1 Summary of Data'!N$42:N$44,'Pt 1 Summary of Data'!N$46,'Pt 1 Summary of Data'!N$49)-SUM('Pt 1 Summary of Data'!O$42:O$44,'Pt 1 Summary of Data'!O$46,'Pt 1 Summary of Data'!O$49)+IF('Pt 1 Summary of Data'!$L$6="No",IF(MAX('Pt 1 Summary of Data'!L$47:L$48)=0,MIN('Pt 1 Summary of Data'!L$47:L$48),MAX('Pt 1 Summary of Data'!L$47:L$48))+IF(MAX('Pt 1 Summary of Data'!N$47:N$48)=0,MIN('Pt 1 Summary of Data'!N$47:N$48),MAX('Pt 1 Summary of Data'!N$47:N$48))-IF(MAX('Pt 1 Summary of Data'!O$47:O$48)=0,MIN('Pt 1 Summary of Data'!O$47:O$48),MAX('Pt 1 Summary of Data'!O$47:O$48)),SUM('Pt 1 Summary of Data'!L$47:L$48)+SUM('Pt 1 Summary of Data'!N$47:N$48)-SUM('Pt 1 Summary of Data'!O$47:O$48))-K$50</f>
        <v>0</v>
      </c>
      <c r="L24" s="530">
        <f t="shared" ref="L24" si="9">SUM(I24:K24)</f>
        <v>0</v>
      </c>
      <c r="M24" s="491"/>
      <c r="N24" s="48"/>
      <c r="O24" s="141">
        <f>SUM('Pt 1 Summary of Data'!Q$42:Q$44,'Pt 1 Summary of Data'!Q$46,'Pt 1 Summary of Data'!Q$49)+SUM('Pt 1 Summary of Data'!S$42:S$44,'Pt 1 Summary of Data'!S$46,'Pt 1 Summary of Data'!S$49)-SUM('Pt 1 Summary of Data'!T$42:T$44,'Pt 1 Summary of Data'!T$46,'Pt 1 Summary of Data'!T$49)+IF('Pt 1 Summary of Data'!$L$6="No",IF(MAX('Pt 1 Summary of Data'!Q$47:Q$48)=0,MIN('Pt 1 Summary of Data'!Q$47:Q$48),MAX('Pt 1 Summary of Data'!Q$47:Q$48))+IF(MAX('Pt 1 Summary of Data'!S$47:S$48)=0,MIN('Pt 1 Summary of Data'!S$47:S$48),MAX('Pt 1 Summary of Data'!S$47:S$48))-IF(MAX('Pt 1 Summary of Data'!T$47:T$48)=0,MIN('Pt 1 Summary of Data'!T$47:T$48),MAX('Pt 1 Summary of Data'!T$47:T$48)),SUM('Pt 1 Summary of Data'!Q$47:Q$48)+SUM('Pt 1 Summary of Data'!S$47:S$48)-SUM('Pt 1 Summary of Data'!T$47:T$48))-O$50</f>
        <v>0</v>
      </c>
      <c r="P24" s="530">
        <f t="shared" ref="P24" si="10">SUM(M24:O24)</f>
        <v>0</v>
      </c>
      <c r="Q24" s="491"/>
      <c r="R24" s="48"/>
      <c r="S24" s="141">
        <f>SUM('Pt 1 Summary of Data'!V$42:V$44,'Pt 1 Summary of Data'!V$46,'Pt 1 Summary of Data'!V$49)+IF('Pt 1 Summary of Data'!$L$6="No",IF(MAX('Pt 1 Summary of Data'!V$47:V$48)=0,MIN('Pt 1 Summary of Data'!V$47:V$48),MAX('Pt 1 Summary of Data'!V$47:V$48)),SUM('Pt 1 Summary of Data'!V$47:V$48))-S$50</f>
        <v>0</v>
      </c>
      <c r="T24" s="530">
        <f t="shared" ref="T24" si="11">SUM(Q24:S24)</f>
        <v>0</v>
      </c>
      <c r="U24" s="491"/>
      <c r="V24" s="48"/>
      <c r="W24" s="141">
        <f>SUM('Pt 1 Summary of Data'!Y$42:Y$44,'Pt 1 Summary of Data'!Y$46,'Pt 1 Summary of Data'!Y$49)+IF('Pt 1 Summary of Data'!$L$6="No",IF(MAX('Pt 1 Summary of Data'!Y$47:Y$48)=0,MIN('Pt 1 Summary of Data'!Y$47:Y$48),MAX('Pt 1 Summary of Data'!Y$47:Y$48)),SUM('Pt 1 Summary of Data'!Y$47:Y$48))-W$50</f>
        <v>0</v>
      </c>
      <c r="X24" s="530">
        <f t="shared" ref="X24" si="12">SUM(U24:W24)</f>
        <v>0</v>
      </c>
      <c r="Y24" s="491"/>
      <c r="Z24" s="48"/>
      <c r="AA24" s="141">
        <f>SUM('Pt 1 Summary of Data'!AB$42:AB$44,'Pt 1 Summary of Data'!AB$46,'Pt 1 Summary of Data'!AB$49)+IF('Pt 1 Summary of Data'!$L$6="No",IF(MAX('Pt 1 Summary of Data'!AB$47:AB$48)=0,MIN('Pt 1 Summary of Data'!AB$47:AB$48),MAX('Pt 1 Summary of Data'!AB$47:AB$48)),SUM('Pt 1 Summary of Data'!AB$47:AB$48))-AA$50</f>
        <v>0</v>
      </c>
      <c r="AB24" s="530">
        <f t="shared" ref="AB24" si="13">SUM(Y24:AA24)</f>
        <v>0</v>
      </c>
      <c r="AC24" s="246"/>
      <c r="AD24" s="247"/>
      <c r="AE24" s="247"/>
      <c r="AF24" s="244"/>
      <c r="AG24" s="246"/>
      <c r="AH24" s="247"/>
      <c r="AI24" s="247"/>
      <c r="AJ24" s="244"/>
      <c r="AK24" s="246"/>
      <c r="AL24" s="247"/>
      <c r="AM24" s="141">
        <f>SUM('Pt 1 Summary of Data'!AO$42:AO$44,'Pt 1 Summary of Data'!AO$46,'Pt 1 Summary of Data'!AO$49)+SUM('Pt 1 Summary of Data'!AQ$42:AQ$44,'Pt 1 Summary of Data'!AQ$46,'Pt 1 Summary of Data'!AQ$49)-SUM('Pt 1 Summary of Data'!AR$42:AR$44,'Pt 1 Summary of Data'!AR$46,'Pt 1 Summary of Data'!AR$49)+IF('Pt 1 Summary of Data'!$L$6="No",IF(MAX('Pt 1 Summary of Data'!AO$47:AO$48)=0,MIN('Pt 1 Summary of Data'!AO$47:AO$48),MAX('Pt 1 Summary of Data'!AO$47:AO$48))+IF(MAX('Pt 1 Summary of Data'!AQ$47:AQ$48)=0,MIN('Pt 1 Summary of Data'!AQ$47:AQ$48),MAX('Pt 1 Summary of Data'!AQ$47:AQ$48))-IF(MAX('Pt 1 Summary of Data'!AR$47:AR$48)=0,MIN('Pt 1 Summary of Data'!AR$47:AR$48),MAX('Pt 1 Summary of Data'!AR$47:AR$48)),SUM('Pt 1 Summary of Data'!AO$47:AO$48)+SUM('Pt 1 Summary of Data'!AQ$47:AQ$48)-SUM('Pt 1 Summary of Data'!AR$47:AR$48))-AM$50</f>
        <v>0</v>
      </c>
      <c r="AN24" s="529">
        <f t="shared" ref="AN24" si="14">IF(AM$28&lt;75000,AL24+AM24,AM24)</f>
        <v>0</v>
      </c>
    </row>
    <row r="25" spans="1:40" x14ac:dyDescent="0.2">
      <c r="B25" s="30"/>
      <c r="C25" s="16">
        <v>2.2999999999999998</v>
      </c>
      <c r="D25" s="499" t="s">
        <v>156</v>
      </c>
      <c r="E25" s="536">
        <f>E$23-E$24+IF('Pt 1 Summary of Data'!$I$10="Massachusetts",I$23-I$24,0)</f>
        <v>0</v>
      </c>
      <c r="F25" s="531">
        <f>F$23-F$24+IF('Pt 1 Summary of Data'!$I$10="Massachusetts",J$23-J$24,0)</f>
        <v>0</v>
      </c>
      <c r="G25" s="531">
        <f>G$23-G$24+IF('Pt 1 Summary of Data'!$I$10="Massachusetts",K$23-K$24,0)</f>
        <v>0</v>
      </c>
      <c r="H25" s="529">
        <f>H$23-H$24+IF('Pt 1 Summary of Data'!$I$10="Massachusetts",L$23-L$24,0)</f>
        <v>0</v>
      </c>
      <c r="I25" s="536">
        <f>I$23-I$24+IF('Pt 1 Summary of Data'!$I$10="Massachusetts",E$23-E$24,0)</f>
        <v>0</v>
      </c>
      <c r="J25" s="531">
        <f>J$23-J$24+IF('Pt 1 Summary of Data'!$I$10="Massachusetts",F$23-F$24,0)</f>
        <v>0</v>
      </c>
      <c r="K25" s="531">
        <f>K$23-K$24+IF('Pt 1 Summary of Data'!$I$10="Massachusetts",G$23-G$24,0)</f>
        <v>0</v>
      </c>
      <c r="L25" s="529">
        <f>L$23-L$24+IF('Pt 1 Summary of Data'!$I$10="Massachusetts",H$23-H$24,0)</f>
        <v>0</v>
      </c>
      <c r="M25" s="536">
        <f t="shared" ref="M25:P25" si="15">M$23-M$24</f>
        <v>0</v>
      </c>
      <c r="N25" s="531">
        <f t="shared" si="15"/>
        <v>0</v>
      </c>
      <c r="O25" s="531">
        <f t="shared" si="15"/>
        <v>0</v>
      </c>
      <c r="P25" s="529">
        <f t="shared" si="15"/>
        <v>0</v>
      </c>
      <c r="Q25" s="536">
        <f>Q$23-Q$24+IF('Pt 1 Summary of Data'!$I$10="Massachusetts",U$23-U$24,0)</f>
        <v>0</v>
      </c>
      <c r="R25" s="531">
        <f>R$23-R$24+IF('Pt 1 Summary of Data'!$I$10="Massachusetts",V$23-V$24,0)</f>
        <v>0</v>
      </c>
      <c r="S25" s="531">
        <f>S$23-S$24+IF('Pt 1 Summary of Data'!$I$10="Massachusetts",W$23-W$24,0)</f>
        <v>0</v>
      </c>
      <c r="T25" s="529">
        <f>T$23-T$24+IF('Pt 1 Summary of Data'!$I$10="Massachusetts",X$23-X$24,0)</f>
        <v>0</v>
      </c>
      <c r="U25" s="536">
        <f>U$23-U$24+IF('Pt 1 Summary of Data'!$I$10="Massachusetts",Q$23-Q$24,0)</f>
        <v>0</v>
      </c>
      <c r="V25" s="531">
        <f>V$23-V$24+IF('Pt 1 Summary of Data'!$I$10="Massachusetts",R$23-R$24,0)</f>
        <v>0</v>
      </c>
      <c r="W25" s="531">
        <f>W$23-W$24+IF('Pt 1 Summary of Data'!$I$10="Massachusetts",S$23-S$24,0)</f>
        <v>0</v>
      </c>
      <c r="X25" s="529">
        <f>X$23-X$24+IF('Pt 1 Summary of Data'!$I$10="Massachusetts",T$23-T$24,0)</f>
        <v>0</v>
      </c>
      <c r="Y25" s="536">
        <f t="shared" ref="Y25:AB25" si="16">Y$23-Y$24</f>
        <v>0</v>
      </c>
      <c r="Z25" s="531">
        <f t="shared" si="16"/>
        <v>0</v>
      </c>
      <c r="AA25" s="531">
        <f t="shared" si="16"/>
        <v>0</v>
      </c>
      <c r="AB25" s="529">
        <f t="shared" si="16"/>
        <v>0</v>
      </c>
      <c r="AC25" s="246"/>
      <c r="AD25" s="247"/>
      <c r="AE25" s="247"/>
      <c r="AF25" s="562"/>
      <c r="AG25" s="246"/>
      <c r="AH25" s="247"/>
      <c r="AI25" s="247"/>
      <c r="AJ25" s="562"/>
      <c r="AK25" s="246"/>
      <c r="AL25" s="247"/>
      <c r="AM25" s="247"/>
      <c r="AN25" s="529">
        <f>AN$23-AN$24</f>
        <v>0</v>
      </c>
    </row>
    <row r="26" spans="1:40" x14ac:dyDescent="0.2">
      <c r="B26" s="281"/>
      <c r="C26" s="299"/>
      <c r="D26" s="504"/>
      <c r="E26" s="300"/>
      <c r="F26" s="292"/>
      <c r="G26" s="292"/>
      <c r="H26" s="301"/>
      <c r="I26" s="300"/>
      <c r="J26" s="292"/>
      <c r="K26" s="292"/>
      <c r="L26" s="301"/>
      <c r="M26" s="300"/>
      <c r="N26" s="292"/>
      <c r="O26" s="292"/>
      <c r="P26" s="301"/>
      <c r="Q26" s="300"/>
      <c r="R26" s="292"/>
      <c r="S26" s="292"/>
      <c r="T26" s="301"/>
      <c r="U26" s="300"/>
      <c r="V26" s="292"/>
      <c r="W26" s="292"/>
      <c r="X26" s="301"/>
      <c r="Y26" s="300"/>
      <c r="Z26" s="292"/>
      <c r="AA26" s="292"/>
      <c r="AB26" s="301"/>
      <c r="AC26" s="300"/>
      <c r="AD26" s="292"/>
      <c r="AE26" s="292"/>
      <c r="AF26" s="301"/>
      <c r="AG26" s="300"/>
      <c r="AH26" s="292"/>
      <c r="AI26" s="292"/>
      <c r="AJ26" s="301"/>
      <c r="AK26" s="300"/>
      <c r="AL26" s="292"/>
      <c r="AM26" s="292"/>
      <c r="AN26" s="301"/>
    </row>
    <row r="27" spans="1:40" x14ac:dyDescent="0.2">
      <c r="B27" s="29" t="s">
        <v>3</v>
      </c>
      <c r="C27" s="505" t="s">
        <v>42</v>
      </c>
      <c r="D27" s="506"/>
      <c r="E27" s="302"/>
      <c r="F27" s="289"/>
      <c r="G27" s="289"/>
      <c r="H27" s="303"/>
      <c r="I27" s="302"/>
      <c r="J27" s="289"/>
      <c r="K27" s="289"/>
      <c r="L27" s="303"/>
      <c r="M27" s="302"/>
      <c r="N27" s="289"/>
      <c r="O27" s="289"/>
      <c r="P27" s="303"/>
      <c r="Q27" s="302"/>
      <c r="R27" s="289"/>
      <c r="S27" s="289"/>
      <c r="T27" s="303"/>
      <c r="U27" s="302"/>
      <c r="V27" s="289"/>
      <c r="W27" s="289"/>
      <c r="X27" s="303"/>
      <c r="Y27" s="302"/>
      <c r="Z27" s="289"/>
      <c r="AA27" s="289"/>
      <c r="AB27" s="303"/>
      <c r="AC27" s="302"/>
      <c r="AD27" s="289"/>
      <c r="AE27" s="289"/>
      <c r="AF27" s="303"/>
      <c r="AG27" s="302"/>
      <c r="AH27" s="289"/>
      <c r="AI27" s="289"/>
      <c r="AJ27" s="303"/>
      <c r="AK27" s="302"/>
      <c r="AL27" s="289"/>
      <c r="AM27" s="289"/>
      <c r="AN27" s="303"/>
    </row>
    <row r="28" spans="1:40" x14ac:dyDescent="0.2">
      <c r="B28" s="30"/>
      <c r="C28" s="16">
        <v>3.1</v>
      </c>
      <c r="D28" s="499" t="s">
        <v>378</v>
      </c>
      <c r="E28" s="492"/>
      <c r="F28" s="268"/>
      <c r="G28" s="248">
        <f>'Pt 1 Summary of Data'!G$76/12+'Pt 1 Summary of Data'!I$76/12-'Pt 1 Summary of Data'!J$76/12+IF('Pt 1 Summary of Data'!$I$10="Massachusetts",'Pt 1 Summary of Data'!L$76/12+'Pt 1 Summary of Data'!N$76/12-'Pt 1 Summary of Data'!O$76/12,0)</f>
        <v>0</v>
      </c>
      <c r="H28" s="528">
        <f>SUM($E$28:$G$28)+IF(AND('Pt 1 Summary of Data'!$I$10="Massachusetts",SUM($E$28:$F$28)&lt;&gt;SUM($I$28:$J$28)),SUM($I$28:$J$28),0)</f>
        <v>0</v>
      </c>
      <c r="I28" s="492"/>
      <c r="J28" s="268"/>
      <c r="K28" s="248">
        <f>'Pt 1 Summary of Data'!L$76/12+'Pt 1 Summary of Data'!N$76/12-'Pt 1 Summary of Data'!O$76/12+IF('Pt 1 Summary of Data'!$I$10="Massachusetts",'Pt 1 Summary of Data'!G$76/12+'Pt 1 Summary of Data'!I$76/12-'Pt 1 Summary of Data'!J$76/12,0)</f>
        <v>0</v>
      </c>
      <c r="L28" s="528">
        <f>SUM($I$28:$K$28)+IF(AND('Pt 1 Summary of Data'!$I$10="Massachusetts",SUM($E$28:$F$28)&lt;&gt;SUM($I$28:$J$28)),SUM($E$28:$F$28),0)</f>
        <v>0</v>
      </c>
      <c r="M28" s="492"/>
      <c r="N28" s="268"/>
      <c r="O28" s="248">
        <f>'Pt 1 Summary of Data'!Q$76/12+'Pt 1 Summary of Data'!S$76/12-'Pt 1 Summary of Data'!T$76/12</f>
        <v>0</v>
      </c>
      <c r="P28" s="528">
        <f>SUM(M28:O28)</f>
        <v>0</v>
      </c>
      <c r="Q28" s="492"/>
      <c r="R28" s="268"/>
      <c r="S28" s="248">
        <f>'Pt 1 Summary of Data'!V$76/12+IF('Pt 1 Summary of Data'!$I$10="Massachusetts",'Pt 1 Summary of Data'!Y$76/12,0)</f>
        <v>0</v>
      </c>
      <c r="T28" s="528">
        <f>SUM($Q$28:$S$28)+IF(AND('Pt 1 Summary of Data'!$I$10="Massachusetts",SUM($Q$28:$R$28)&lt;&gt;SUM($U$28:$V$28)),SUM($U$28:$V$28),0)</f>
        <v>0</v>
      </c>
      <c r="U28" s="492"/>
      <c r="V28" s="268"/>
      <c r="W28" s="248">
        <f>'Pt 1 Summary of Data'!Y$76/12+IF('Pt 1 Summary of Data'!$I$10="Massachusetts",'Pt 1 Summary of Data'!V$76/12,0)</f>
        <v>0</v>
      </c>
      <c r="X28" s="528">
        <f>SUM($U$28:$W$28)+IF(AND('Pt 1 Summary of Data'!$I$10="Massachusetts",SUM($Q$28:$R$28)&lt;&gt;SUM($U$28:$V$28)),SUM($Q$28:$R$28),0)</f>
        <v>0</v>
      </c>
      <c r="Y28" s="492"/>
      <c r="Z28" s="268"/>
      <c r="AA28" s="248">
        <f>'Pt 1 Summary of Data'!AB$76/12</f>
        <v>0</v>
      </c>
      <c r="AB28" s="528">
        <f>SUM(Y28:AA28)</f>
        <v>0</v>
      </c>
      <c r="AC28" s="267"/>
      <c r="AD28" s="497"/>
      <c r="AE28" s="563"/>
      <c r="AF28" s="564"/>
      <c r="AG28" s="267"/>
      <c r="AH28" s="497"/>
      <c r="AI28" s="563"/>
      <c r="AJ28" s="564"/>
      <c r="AK28" s="267"/>
      <c r="AL28" s="497"/>
      <c r="AM28" s="248">
        <f>'Pt 1 Summary of Data'!AO$76/12+'Pt 1 Summary of Data'!AQ$76/12-'Pt 1 Summary of Data'!AR$76/12</f>
        <v>0</v>
      </c>
      <c r="AN28" s="528">
        <f t="shared" ref="AN28" si="17">IF(AM$28&lt;75000,AL28+AM28,AM28)</f>
        <v>0</v>
      </c>
    </row>
    <row r="29" spans="1:40" x14ac:dyDescent="0.2">
      <c r="B29" s="30"/>
      <c r="C29" s="16">
        <v>3.2</v>
      </c>
      <c r="D29" s="499" t="s">
        <v>157</v>
      </c>
      <c r="E29" s="269"/>
      <c r="F29" s="265"/>
      <c r="G29" s="265"/>
      <c r="H29" s="527">
        <f ca="1">IF(OR(H$28&lt;1000,H$28&gt;=75000,AND(E$28&gt;=1000,F$28&gt;=1000,G$28&gt;=1000,E$36&lt;E$42,F$36&lt;F$42,G$36&lt;G$42)),0,VLOOKUP(H$28,Tables!$A$6:$B$13,2)+((H$28-VLOOKUP(H$28,Tables!$A$6:$B$13,1))*(OFFSET(INDEX(Tables!$A$6:$A$13,MATCH(H$28,Tables!$A$6:$A$13)),1,1)-VLOOKUP(H$28,Tables!$A$6:$B$13,2))/(OFFSET(INDEX(Tables!$A$6:$A$13,MATCH(H$28,Tables!$A$6:$A$13)),1,0)-VLOOKUP(H$28,Tables!$A$6:$B$13,1))))</f>
        <v>0</v>
      </c>
      <c r="I29" s="269"/>
      <c r="J29" s="265"/>
      <c r="K29" s="265"/>
      <c r="L29" s="527">
        <f ca="1">IF(OR(L$28&lt;1000,L$28&gt;=75000,AND(I$28&gt;=1000,J$28&gt;=1000,K$28&gt;=1000,I$36&lt;I$42,J$36&lt;J$42,K$36&lt;K$42)),0,VLOOKUP(L$28,Tables!$A$6:$B$13,2)+((L$28-VLOOKUP(L$28,Tables!$A$6:$B$13,1))*(OFFSET(INDEX(Tables!$A$6:$A$13,MATCH(L$28,Tables!$A$6:$A$13)),1,1)-VLOOKUP(L$28,Tables!$A$6:$B$13,2))/(OFFSET(INDEX(Tables!$A$6:$A$13,MATCH(L$28,Tables!$A$6:$A$13)),1,0)-VLOOKUP(L$28,Tables!$A$6:$B$13,1))))</f>
        <v>0</v>
      </c>
      <c r="M29" s="269"/>
      <c r="N29" s="265"/>
      <c r="O29" s="265"/>
      <c r="P29" s="527">
        <f ca="1">IF(OR(P$28&lt;1000,P$28&gt;=75000,AND(M$28&gt;=1000,N$28&gt;=1000,O$28&gt;=1000,M$36&lt;M$42,N$36&lt;N$42,O$36&lt;O$42)),0,VLOOKUP(P$28,Tables!$A$6:$B$13,2)+((P$28-VLOOKUP(P$28,Tables!$A$6:$B$13,1))*(OFFSET(INDEX(Tables!$A$6:$A$13,MATCH(P$28,Tables!$A$6:$A$13)),1,1)-VLOOKUP(P$28,Tables!$A$6:$B$13,2))/(OFFSET(INDEX(Tables!$A$6:$A$13,MATCH(P$28,Tables!$A$6:$A$13)),1,0)-VLOOKUP(P$28,Tables!$A$6:$B$13,1))))</f>
        <v>0</v>
      </c>
      <c r="Q29" s="269"/>
      <c r="R29" s="265"/>
      <c r="S29" s="265"/>
      <c r="T29" s="527">
        <f ca="1">IF(OR(T$28&lt;1000,T$28&gt;=75000,AND(Q$28&gt;=1000,R$28&gt;=1000,S$28&gt;=1000,Q$37&lt;Q$42,R$37&lt;R$42,S$37&lt;S$42)),0,VLOOKUP(T$28,Tables!$A$6:$B$13,2)+((T$28-VLOOKUP(T$28,Tables!$A$6:$B$13,1))*(OFFSET(INDEX(Tables!$A$6:$A$13,MATCH(T$28,Tables!$A$6:$A$13)),1,1)-VLOOKUP(T$28,Tables!$A$6:$B$13,2))/(OFFSET(INDEX(Tables!$A$6:$A$13,MATCH(T$28,Tables!$A$6:$A$13)),1,0)-VLOOKUP(T$28,Tables!$A$6:$B$13,1))))</f>
        <v>0</v>
      </c>
      <c r="U29" s="269"/>
      <c r="V29" s="265"/>
      <c r="W29" s="265"/>
      <c r="X29" s="527">
        <f ca="1">IF(OR(X$28&lt;1000,X$28&gt;=75000,AND(U$28&gt;=1000,V$28&gt;=1000,W$28&gt;=1000,U$37&lt;U$42,V$37&lt;V$42,W$37&lt;W$42)),0,VLOOKUP(X$28,Tables!$A$6:$B$13,2)+((X$28-VLOOKUP(X$28,Tables!$A$6:$B$13,1))*(OFFSET(INDEX(Tables!$A$6:$A$13,MATCH(X$28,Tables!$A$6:$A$13)),1,1)-VLOOKUP(X$28,Tables!$A$6:$B$13,2))/(OFFSET(INDEX(Tables!$A$6:$A$13,MATCH(X$28,Tables!$A$6:$A$13)),1,0)-VLOOKUP(X$28,Tables!$A$6:$B$13,1))))</f>
        <v>0</v>
      </c>
      <c r="Y29" s="269"/>
      <c r="Z29" s="265"/>
      <c r="AA29" s="265"/>
      <c r="AB29" s="527">
        <f ca="1">IF(OR(AB$28&lt;1000,AB$28&gt;=75000,AND(Y$28&gt;=1000,Z$28&gt;=1000,AA$28&gt;=1000,Y$37&lt;Y$42,Z$37&lt;Z$42,AA$37&lt;AA$42)),0,VLOOKUP(AB$28,Tables!$A$6:$B$13,2)+((AB$28-VLOOKUP(AB$28,Tables!$A$6:$B$13,1))*(OFFSET(INDEX(Tables!$A$6:$A$13,MATCH(AB$28,Tables!$A$6:$A$13)),1,1)-VLOOKUP(AB$28,Tables!$A$6:$B$13,2))/(OFFSET(INDEX(Tables!$A$6:$A$13,MATCH(AB$28,Tables!$A$6:$A$13)),1,0)-VLOOKUP(AB$28,Tables!$A$6:$B$13,1))))</f>
        <v>0</v>
      </c>
      <c r="AC29" s="269"/>
      <c r="AD29" s="265"/>
      <c r="AE29" s="265"/>
      <c r="AF29" s="272"/>
      <c r="AG29" s="269"/>
      <c r="AH29" s="265"/>
      <c r="AI29" s="265"/>
      <c r="AJ29" s="272"/>
      <c r="AK29" s="269"/>
      <c r="AL29" s="265"/>
      <c r="AM29" s="265"/>
      <c r="AN29" s="527">
        <f ca="1">IF(OR(AN$28&lt;1000,AN$28&gt;=75000),0,VLOOKUP(AN$28,Tables!$A$6:$B$13,2)+((AN$28-VLOOKUP(AN$28,Tables!$A$6:$B$13,1))*(OFFSET(INDEX(Tables!$A$6:$A$13,MATCH(AN$28,Tables!$A$6:$A$13)),1,1)-VLOOKUP(AN$28,Tables!$A$6:$B$13,2))/(OFFSET(INDEX(Tables!$A$6:$A$13,MATCH(AN$28,Tables!$A$6:$A$13)),1,0)-VLOOKUP(AN$28,Tables!$A$6:$B$13,1))))</f>
        <v>0</v>
      </c>
    </row>
    <row r="30" spans="1:40" x14ac:dyDescent="0.2">
      <c r="B30" s="30"/>
      <c r="C30" s="16">
        <v>3.3</v>
      </c>
      <c r="D30" s="502" t="s">
        <v>379</v>
      </c>
      <c r="E30" s="259"/>
      <c r="F30" s="260"/>
      <c r="G30" s="249"/>
      <c r="H30" s="461"/>
      <c r="I30" s="259"/>
      <c r="J30" s="260"/>
      <c r="K30" s="249"/>
      <c r="L30" s="461"/>
      <c r="M30" s="259"/>
      <c r="N30" s="260"/>
      <c r="O30" s="249"/>
      <c r="P30" s="461"/>
      <c r="Q30" s="259"/>
      <c r="R30" s="260"/>
      <c r="S30" s="249"/>
      <c r="T30" s="461"/>
      <c r="U30" s="259"/>
      <c r="V30" s="260"/>
      <c r="W30" s="249"/>
      <c r="X30" s="461"/>
      <c r="Y30" s="259"/>
      <c r="Z30" s="260"/>
      <c r="AA30" s="249"/>
      <c r="AB30" s="461"/>
      <c r="AC30" s="259"/>
      <c r="AD30" s="260"/>
      <c r="AE30" s="249"/>
      <c r="AF30" s="565"/>
      <c r="AG30" s="259"/>
      <c r="AH30" s="260"/>
      <c r="AI30" s="249"/>
      <c r="AJ30" s="565"/>
      <c r="AK30" s="259"/>
      <c r="AL30" s="260"/>
      <c r="AM30" s="249"/>
      <c r="AN30" s="461"/>
    </row>
    <row r="31" spans="1:40" s="28" customFormat="1" x14ac:dyDescent="0.2">
      <c r="A31" s="151"/>
      <c r="B31" s="30"/>
      <c r="C31" s="16">
        <v>3.4</v>
      </c>
      <c r="D31" s="499" t="s">
        <v>158</v>
      </c>
      <c r="E31" s="270"/>
      <c r="F31" s="271"/>
      <c r="G31" s="251"/>
      <c r="H31" s="526">
        <f ca="1">IF(H$30&lt;2500,1,(MIN(VLOOKUP(H$30,Tables!$A$19:$B$22,2)+((H$30-VLOOKUP(H$30,Tables!$A$19:$B$22,1))*(OFFSET(INDEX(Tables!$A$19:$A$22,MATCH(H$30,Tables!$A$19:$A$22)),1,1)-VLOOKUP(H$30,Tables!$A$19:$B$22,2))/(OFFSET(INDEX(Tables!$A$19:$A$22,MATCH(H$30,Tables!$A$19:$A$22)),1,0)-VLOOKUP(H$30,Tables!$A$19:$B$22,1))),1.736)))</f>
        <v>1</v>
      </c>
      <c r="I31" s="270"/>
      <c r="J31" s="271"/>
      <c r="K31" s="251"/>
      <c r="L31" s="525">
        <f ca="1">IF(L$30&lt;2500,1,(MIN(VLOOKUP(L$30,Tables!$A$19:$B$22,2)+((L$30-VLOOKUP(L$30,Tables!$A$19:$B$22,1))*(OFFSET(INDEX(Tables!$A$19:$A$22,MATCH(L$30,Tables!$A$19:$A$22)),1,1)-VLOOKUP(L$30,Tables!$A$19:$B$22,2))/(OFFSET(INDEX(Tables!$A$19:$A$22,MATCH(L$30,Tables!$A$19:$A$22)),1,0)-VLOOKUP(L$30,Tables!$A$19:$B$22,1))),1.736)))</f>
        <v>1</v>
      </c>
      <c r="M31" s="270"/>
      <c r="N31" s="271"/>
      <c r="O31" s="251"/>
      <c r="P31" s="526">
        <f ca="1">IF(P$30&lt;2500,1,(MIN(VLOOKUP(P$30,Tables!$A$19:$B$22,2)+((P$30-VLOOKUP(P$30,Tables!$A$19:$B$22,1))*(OFFSET(INDEX(Tables!$A$19:$A$22,MATCH(P$30,Tables!$A$19:$A$22)),1,1)-VLOOKUP(P$30,Tables!$A$19:$B$22,2))/(OFFSET(INDEX(Tables!$A$19:$A$22,MATCH(P$30,Tables!$A$19:$A$22)),1,0)-VLOOKUP(P$30,Tables!$A$19:$B$22,1))),1.736)))</f>
        <v>1</v>
      </c>
      <c r="Q31" s="270"/>
      <c r="R31" s="271"/>
      <c r="S31" s="251"/>
      <c r="T31" s="526">
        <f ca="1">IF(T$30&lt;2500,1,(MIN(VLOOKUP(T$30,Tables!$A$19:$B$22,2)+((T$30-VLOOKUP(T$30,Tables!$A$19:$B$22,1))*(OFFSET(INDEX(Tables!$A$19:$A$22,MATCH(T$30,Tables!$A$19:$A$22)),1,1)-VLOOKUP(T$30,Tables!$A$19:$B$22,2))/(OFFSET(INDEX(Tables!$A$19:$A$22,MATCH(T$30,Tables!$A$19:$A$22)),1,0)-VLOOKUP(T$30,Tables!$A$19:$B$22,1))),1.736)))</f>
        <v>1</v>
      </c>
      <c r="U31" s="270"/>
      <c r="V31" s="271"/>
      <c r="W31" s="251"/>
      <c r="X31" s="526">
        <f ca="1">IF(X$30&lt;2500,1,(MIN(VLOOKUP(X$30,Tables!$A$19:$B$22,2)+((X$30-VLOOKUP(X$30,Tables!$A$19:$B$22,1))*(OFFSET(INDEX(Tables!$A$19:$A$22,MATCH(X$30,Tables!$A$19:$A$22)),1,1)-VLOOKUP(X$30,Tables!$A$19:$B$22,2))/(OFFSET(INDEX(Tables!$A$19:$A$22,MATCH(X$30,Tables!$A$19:$A$22)),1,0)-VLOOKUP(X$30,Tables!$A$19:$B$22,1))),1.736)))</f>
        <v>1</v>
      </c>
      <c r="Y31" s="270"/>
      <c r="Z31" s="271"/>
      <c r="AA31" s="251"/>
      <c r="AB31" s="526">
        <f ca="1">IF(AB$30&lt;2500,1,(MIN(VLOOKUP(AB$30,Tables!$A$19:$B$22,2)+((AB$30-VLOOKUP(AB$30,Tables!$A$19:$B$22,1))*(OFFSET(INDEX(Tables!$A$19:$A$22,MATCH(AB$30,Tables!$A$19:$A$22)),1,1)-VLOOKUP(AB$30,Tables!$A$19:$B$22,2))/(OFFSET(INDEX(Tables!$A$19:$A$22,MATCH(AB$30,Tables!$A$19:$A$22)),1,0)-VLOOKUP(AB$30,Tables!$A$19:$B$22,1))),1.736)))</f>
        <v>1</v>
      </c>
      <c r="AC31" s="270"/>
      <c r="AD31" s="271"/>
      <c r="AE31" s="251"/>
      <c r="AF31" s="566"/>
      <c r="AG31" s="270"/>
      <c r="AH31" s="271"/>
      <c r="AI31" s="251"/>
      <c r="AJ31" s="566"/>
      <c r="AK31" s="270"/>
      <c r="AL31" s="271"/>
      <c r="AM31" s="251"/>
      <c r="AN31" s="526">
        <f ca="1">IF(AN$30&lt;2500,1,(MIN(VLOOKUP(AN$30,Tables!$A$19:$B$22,2)+((AN$30-VLOOKUP(AN$30,Tables!$A$19:$B$22,1))*(OFFSET(INDEX(Tables!$A$19:$A$22,MATCH(AN$30,Tables!$A$19:$A$22)),1,1)-VLOOKUP(AN$30,Tables!$A$19:$B$22,2))/(OFFSET(INDEX(Tables!$A$19:$A$22,MATCH(AN$30,Tables!$A$19:$A$22)),1,0)-VLOOKUP(AN$30,Tables!$A$19:$B$22,1))),1.736)))</f>
        <v>1</v>
      </c>
    </row>
    <row r="32" spans="1:40" x14ac:dyDescent="0.2">
      <c r="B32" s="30"/>
      <c r="C32" s="16">
        <v>3.5</v>
      </c>
      <c r="D32" s="499" t="s">
        <v>380</v>
      </c>
      <c r="E32" s="269"/>
      <c r="F32" s="265"/>
      <c r="G32" s="250"/>
      <c r="H32" s="532">
        <f>IF(OR(H$28&lt;1000,H$28&gt;=75000),0,H$29*H$31)</f>
        <v>0</v>
      </c>
      <c r="I32" s="269"/>
      <c r="J32" s="265"/>
      <c r="K32" s="250"/>
      <c r="L32" s="532">
        <f>IF(OR(L$28&lt;1000,L$28&gt;=75000),0,L$29*L$31)</f>
        <v>0</v>
      </c>
      <c r="M32" s="269"/>
      <c r="N32" s="265"/>
      <c r="O32" s="250"/>
      <c r="P32" s="532">
        <f>IF(OR(P$28&lt;1000,P$28&gt;=75000),0,P$29*P$31)</f>
        <v>0</v>
      </c>
      <c r="Q32" s="269"/>
      <c r="R32" s="265"/>
      <c r="S32" s="250"/>
      <c r="T32" s="532">
        <f>IF(OR(T$28&lt;1000,T$28&gt;=75000),0,T$29*T$31)</f>
        <v>0</v>
      </c>
      <c r="U32" s="269"/>
      <c r="V32" s="265"/>
      <c r="W32" s="250"/>
      <c r="X32" s="532">
        <f>IF(OR(X$28&lt;1000,X$28&gt;=75000),0,X$29*X$31)</f>
        <v>0</v>
      </c>
      <c r="Y32" s="269"/>
      <c r="Z32" s="265"/>
      <c r="AA32" s="250"/>
      <c r="AB32" s="532">
        <f>IF(OR(AB$28&lt;1000,AB$28&gt;=75000),0,AB$29*AB$31)</f>
        <v>0</v>
      </c>
      <c r="AC32" s="269"/>
      <c r="AD32" s="265"/>
      <c r="AE32" s="250"/>
      <c r="AF32" s="252"/>
      <c r="AG32" s="269"/>
      <c r="AH32" s="265"/>
      <c r="AI32" s="250"/>
      <c r="AJ32" s="252"/>
      <c r="AK32" s="269"/>
      <c r="AL32" s="265"/>
      <c r="AM32" s="250"/>
      <c r="AN32" s="532">
        <f>IF(OR(AN$28&lt;1000,AN$28&gt;=75000),0,AN$29*AN$31)</f>
        <v>0</v>
      </c>
    </row>
    <row r="33" spans="2:40" x14ac:dyDescent="0.2">
      <c r="B33" s="281"/>
      <c r="C33" s="507"/>
      <c r="D33" s="504"/>
      <c r="E33" s="291"/>
      <c r="F33" s="292"/>
      <c r="G33" s="285"/>
      <c r="H33" s="286"/>
      <c r="I33" s="291"/>
      <c r="J33" s="292"/>
      <c r="K33" s="285"/>
      <c r="L33" s="286"/>
      <c r="M33" s="291"/>
      <c r="N33" s="292"/>
      <c r="O33" s="285"/>
      <c r="P33" s="286"/>
      <c r="Q33" s="291"/>
      <c r="R33" s="292"/>
      <c r="S33" s="285"/>
      <c r="T33" s="286"/>
      <c r="U33" s="291"/>
      <c r="V33" s="292"/>
      <c r="W33" s="285"/>
      <c r="X33" s="286"/>
      <c r="Y33" s="291"/>
      <c r="Z33" s="292"/>
      <c r="AA33" s="285"/>
      <c r="AB33" s="286"/>
      <c r="AC33" s="291"/>
      <c r="AD33" s="292"/>
      <c r="AE33" s="285"/>
      <c r="AF33" s="286"/>
      <c r="AG33" s="291"/>
      <c r="AH33" s="292"/>
      <c r="AI33" s="285"/>
      <c r="AJ33" s="286"/>
      <c r="AK33" s="291"/>
      <c r="AL33" s="292"/>
      <c r="AM33" s="285"/>
      <c r="AN33" s="286"/>
    </row>
    <row r="34" spans="2:40" x14ac:dyDescent="0.2">
      <c r="B34" s="29" t="s">
        <v>4</v>
      </c>
      <c r="C34" s="508" t="s">
        <v>160</v>
      </c>
      <c r="D34" s="509"/>
      <c r="E34" s="287"/>
      <c r="F34" s="289"/>
      <c r="G34" s="289"/>
      <c r="H34" s="293"/>
      <c r="I34" s="287"/>
      <c r="J34" s="289"/>
      <c r="K34" s="289"/>
      <c r="L34" s="293"/>
      <c r="M34" s="287"/>
      <c r="N34" s="289"/>
      <c r="O34" s="289"/>
      <c r="P34" s="293"/>
      <c r="Q34" s="287"/>
      <c r="R34" s="289"/>
      <c r="S34" s="289"/>
      <c r="T34" s="293"/>
      <c r="U34" s="287"/>
      <c r="V34" s="289"/>
      <c r="W34" s="289"/>
      <c r="X34" s="293"/>
      <c r="Y34" s="287"/>
      <c r="Z34" s="289"/>
      <c r="AA34" s="289"/>
      <c r="AB34" s="293"/>
      <c r="AC34" s="287"/>
      <c r="AD34" s="289"/>
      <c r="AE34" s="289"/>
      <c r="AF34" s="293"/>
      <c r="AG34" s="287"/>
      <c r="AH34" s="289"/>
      <c r="AI34" s="289"/>
      <c r="AJ34" s="293"/>
      <c r="AK34" s="287"/>
      <c r="AL34" s="289"/>
      <c r="AM34" s="289"/>
      <c r="AN34" s="293"/>
    </row>
    <row r="35" spans="2:40" x14ac:dyDescent="0.2">
      <c r="B35" s="30"/>
      <c r="C35" s="24">
        <v>4.0999999999999996</v>
      </c>
      <c r="D35" s="502" t="s">
        <v>87</v>
      </c>
      <c r="E35" s="294"/>
      <c r="F35" s="295"/>
      <c r="G35" s="296"/>
      <c r="H35" s="297"/>
      <c r="I35" s="298"/>
      <c r="J35" s="295"/>
      <c r="K35" s="296"/>
      <c r="L35" s="297"/>
      <c r="M35" s="298"/>
      <c r="N35" s="295"/>
      <c r="O35" s="296"/>
      <c r="P35" s="297"/>
      <c r="Q35" s="298"/>
      <c r="R35" s="295"/>
      <c r="S35" s="296"/>
      <c r="T35" s="297"/>
      <c r="U35" s="298"/>
      <c r="V35" s="295"/>
      <c r="W35" s="296"/>
      <c r="X35" s="297"/>
      <c r="Y35" s="298"/>
      <c r="Z35" s="295"/>
      <c r="AA35" s="296"/>
      <c r="AB35" s="297"/>
      <c r="AC35" s="298"/>
      <c r="AD35" s="295"/>
      <c r="AE35" s="296"/>
      <c r="AF35" s="297"/>
      <c r="AG35" s="298"/>
      <c r="AH35" s="295"/>
      <c r="AI35" s="296"/>
      <c r="AJ35" s="297"/>
      <c r="AK35" s="294"/>
      <c r="AL35" s="295"/>
      <c r="AM35" s="296"/>
      <c r="AN35" s="297"/>
    </row>
    <row r="36" spans="2:40" x14ac:dyDescent="0.2">
      <c r="B36" s="30"/>
      <c r="C36" s="24"/>
      <c r="D36" s="499" t="s">
        <v>191</v>
      </c>
      <c r="E36" s="537" t="str">
        <f>IF(E$28&lt;1000,"",IF(E$25=0,IF(E$19=0,"",0),E$19/E$25))</f>
        <v/>
      </c>
      <c r="F36" s="538" t="str">
        <f t="shared" ref="F36:G36" si="18">IF(F$28&lt;1000,"",IF(F$25=0,IF(F$19=0,"",0),F$19/F$25))</f>
        <v/>
      </c>
      <c r="G36" s="539" t="str">
        <f t="shared" si="18"/>
        <v/>
      </c>
      <c r="H36" s="532" t="str">
        <f>IF(H$28&lt;1000,"",IF(H$25=0,0,H$19/H$25))</f>
        <v/>
      </c>
      <c r="I36" s="537" t="str">
        <f>IF(I$28&lt;1000,"",IF(I$25=0,IF(I$19=0,"",0),I$19/I$25))</f>
        <v/>
      </c>
      <c r="J36" s="538" t="str">
        <f t="shared" ref="J36:K36" si="19">IF(J$28&lt;1000,"",IF(J$25=0,IF(J$19=0,"",0),J$19/J$25))</f>
        <v/>
      </c>
      <c r="K36" s="539" t="str">
        <f t="shared" si="19"/>
        <v/>
      </c>
      <c r="L36" s="532" t="str">
        <f>IF(L$28&lt;1000,"",IF(L$25=0,0,L$19/L$25))</f>
        <v/>
      </c>
      <c r="M36" s="537" t="str">
        <f>IF(M$28&lt;1000,"",IF(M$25=0,IF(M$19=0,"",0),M$19/M$25))</f>
        <v/>
      </c>
      <c r="N36" s="538" t="str">
        <f t="shared" ref="N36:O36" si="20">IF(N$28&lt;1000,"",IF(N$25=0,IF(N$19=0,"",0),N$19/N$25))</f>
        <v/>
      </c>
      <c r="O36" s="539" t="str">
        <f t="shared" si="20"/>
        <v/>
      </c>
      <c r="P36" s="532" t="str">
        <f>IF(P$28&lt;1000,"",IF(P$25=0,0,P$19/P$25))</f>
        <v/>
      </c>
      <c r="Q36" s="264"/>
      <c r="R36" s="265"/>
      <c r="S36" s="250"/>
      <c r="T36" s="252"/>
      <c r="U36" s="264"/>
      <c r="V36" s="265"/>
      <c r="W36" s="250"/>
      <c r="X36" s="252"/>
      <c r="Y36" s="264"/>
      <c r="Z36" s="265"/>
      <c r="AA36" s="250"/>
      <c r="AB36" s="253"/>
      <c r="AC36" s="264"/>
      <c r="AD36" s="265"/>
      <c r="AE36" s="250"/>
      <c r="AF36" s="253"/>
      <c r="AG36" s="264"/>
      <c r="AH36" s="265"/>
      <c r="AI36" s="250"/>
      <c r="AJ36" s="253"/>
      <c r="AK36" s="269"/>
      <c r="AL36" s="265"/>
      <c r="AM36" s="250"/>
      <c r="AN36" s="252"/>
    </row>
    <row r="37" spans="2:40" ht="25.5" x14ac:dyDescent="0.2">
      <c r="B37" s="30"/>
      <c r="C37" s="24"/>
      <c r="D37" s="499" t="s">
        <v>381</v>
      </c>
      <c r="E37" s="264"/>
      <c r="F37" s="265"/>
      <c r="G37" s="265"/>
      <c r="H37" s="272"/>
      <c r="I37" s="264"/>
      <c r="J37" s="265"/>
      <c r="K37" s="265"/>
      <c r="L37" s="272"/>
      <c r="M37" s="264"/>
      <c r="N37" s="265"/>
      <c r="O37" s="265"/>
      <c r="P37" s="272"/>
      <c r="Q37" s="537" t="str">
        <f>IF(Q$28&lt;1000,"",IF(Q$25=0,IF(Q$20=0,"",0),Q$20/Q$25))</f>
        <v/>
      </c>
      <c r="R37" s="538" t="str">
        <f t="shared" ref="R37:S37" si="21">IF(R$28&lt;1000,"",IF(R$25=0,IF(R$20=0,"",0),R$20/R$25))</f>
        <v/>
      </c>
      <c r="S37" s="539" t="str">
        <f t="shared" si="21"/>
        <v/>
      </c>
      <c r="T37" s="527" t="str">
        <f>IF(T$28&lt;1000,"",IF(T$25=0,0,T$20/T$25))</f>
        <v/>
      </c>
      <c r="U37" s="537" t="str">
        <f t="shared" ref="U37:W37" si="22">IF(U$28&lt;1000,"",IF(U$25=0,IF(U$20=0,"",0),U$20/U$25))</f>
        <v/>
      </c>
      <c r="V37" s="538" t="str">
        <f t="shared" si="22"/>
        <v/>
      </c>
      <c r="W37" s="539" t="str">
        <f t="shared" si="22"/>
        <v/>
      </c>
      <c r="X37" s="527" t="str">
        <f>IF(X$28&lt;1000,"",IF(X$25=0,0,X$20/X$25))</f>
        <v/>
      </c>
      <c r="Y37" s="537" t="str">
        <f>IF(Y$28&lt;1000,"",IF(Y$25=0,IF(Y$20=0,"",0),Y$20/Y$25))</f>
        <v/>
      </c>
      <c r="Z37" s="538" t="str">
        <f t="shared" ref="Z37:AA37" si="23">IF(Z$28&lt;1000,"",IF(Z$25=0,IF(Z$20=0,"",0),Z$20/Z$25))</f>
        <v/>
      </c>
      <c r="AA37" s="539" t="str">
        <f t="shared" si="23"/>
        <v/>
      </c>
      <c r="AB37" s="527" t="str">
        <f>IF(AB$28&lt;1000,"",IF(AB$25=0,0,AB$20/AB$25))</f>
        <v/>
      </c>
      <c r="AC37" s="269"/>
      <c r="AD37" s="265"/>
      <c r="AE37" s="250"/>
      <c r="AF37" s="272"/>
      <c r="AG37" s="269"/>
      <c r="AH37" s="265"/>
      <c r="AI37" s="250"/>
      <c r="AJ37" s="272"/>
      <c r="AK37" s="264"/>
      <c r="AL37" s="265"/>
      <c r="AM37" s="265"/>
      <c r="AN37" s="527" t="str">
        <f>IF(AN$28&lt;1000,"",IF(AN$25=0,0,AN$20/AN$25))</f>
        <v/>
      </c>
    </row>
    <row r="38" spans="2:40" x14ac:dyDescent="0.2">
      <c r="B38" s="30"/>
      <c r="C38" s="24">
        <v>4.2</v>
      </c>
      <c r="D38" s="502" t="s">
        <v>193</v>
      </c>
      <c r="E38" s="264"/>
      <c r="F38" s="265"/>
      <c r="G38" s="250"/>
      <c r="H38" s="532">
        <f>H$32</f>
        <v>0</v>
      </c>
      <c r="I38" s="264"/>
      <c r="J38" s="265"/>
      <c r="K38" s="250"/>
      <c r="L38" s="532">
        <f>L$32</f>
        <v>0</v>
      </c>
      <c r="M38" s="264"/>
      <c r="N38" s="265"/>
      <c r="O38" s="250"/>
      <c r="P38" s="532">
        <f>P$32</f>
        <v>0</v>
      </c>
      <c r="Q38" s="264"/>
      <c r="R38" s="265"/>
      <c r="S38" s="250"/>
      <c r="T38" s="532">
        <f>T$32</f>
        <v>0</v>
      </c>
      <c r="U38" s="264"/>
      <c r="V38" s="265"/>
      <c r="W38" s="250"/>
      <c r="X38" s="532">
        <f>X$32</f>
        <v>0</v>
      </c>
      <c r="Y38" s="264"/>
      <c r="Z38" s="265"/>
      <c r="AA38" s="250"/>
      <c r="AB38" s="532">
        <f>AB$32</f>
        <v>0</v>
      </c>
      <c r="AC38" s="264"/>
      <c r="AD38" s="265"/>
      <c r="AE38" s="250"/>
      <c r="AF38" s="252"/>
      <c r="AG38" s="264"/>
      <c r="AH38" s="265"/>
      <c r="AI38" s="250"/>
      <c r="AJ38" s="252"/>
      <c r="AK38" s="264"/>
      <c r="AL38" s="265"/>
      <c r="AM38" s="250"/>
      <c r="AN38" s="532">
        <f>AN$32</f>
        <v>0</v>
      </c>
    </row>
    <row r="39" spans="2:40" x14ac:dyDescent="0.2">
      <c r="B39" s="30"/>
      <c r="C39" s="82">
        <v>4.3</v>
      </c>
      <c r="D39" s="510" t="s">
        <v>382</v>
      </c>
      <c r="E39" s="264"/>
      <c r="F39" s="265"/>
      <c r="G39" s="250"/>
      <c r="H39" s="532" t="str">
        <f>IF(H$36="","",ROUND(H$36+MAX(0,H$38),3))</f>
        <v/>
      </c>
      <c r="I39" s="264"/>
      <c r="J39" s="265"/>
      <c r="K39" s="250"/>
      <c r="L39" s="532" t="str">
        <f>IF(L$36="","",ROUND(L$36+MAX(0,L$38),3))</f>
        <v/>
      </c>
      <c r="M39" s="264"/>
      <c r="N39" s="265"/>
      <c r="O39" s="250"/>
      <c r="P39" s="532" t="str">
        <f>IF(P$36="","",ROUND(P$36+MAX(0,P$38),3))</f>
        <v/>
      </c>
      <c r="Q39" s="264"/>
      <c r="R39" s="265"/>
      <c r="S39" s="250"/>
      <c r="T39" s="532" t="str">
        <f>IF(T$37="","",ROUND(T$37+MAX(0,T$38),3))</f>
        <v/>
      </c>
      <c r="U39" s="264"/>
      <c r="V39" s="265"/>
      <c r="W39" s="250"/>
      <c r="X39" s="532" t="str">
        <f>IF(X$37="","",ROUND(X$37+MAX(0,X$38),3))</f>
        <v/>
      </c>
      <c r="Y39" s="264"/>
      <c r="Z39" s="265"/>
      <c r="AA39" s="250"/>
      <c r="AB39" s="532" t="str">
        <f>IF(AB$37="","",ROUND(AB$37+MAX(0,AB$38),3))</f>
        <v/>
      </c>
      <c r="AC39" s="264"/>
      <c r="AD39" s="265"/>
      <c r="AE39" s="250"/>
      <c r="AF39" s="252"/>
      <c r="AG39" s="264"/>
      <c r="AH39" s="265"/>
      <c r="AI39" s="250"/>
      <c r="AJ39" s="252"/>
      <c r="AK39" s="264"/>
      <c r="AL39" s="265"/>
      <c r="AM39" s="250"/>
      <c r="AN39" s="532" t="str">
        <f>IF(AN$37="","",ROUND(AN$37+MAX(0,AN$38),3))</f>
        <v/>
      </c>
    </row>
    <row r="40" spans="2:40" s="27" customFormat="1" x14ac:dyDescent="0.2">
      <c r="B40" s="281"/>
      <c r="C40" s="282"/>
      <c r="D40" s="504"/>
      <c r="E40" s="283"/>
      <c r="F40" s="284"/>
      <c r="G40" s="285"/>
      <c r="H40" s="286"/>
      <c r="I40" s="283"/>
      <c r="J40" s="284"/>
      <c r="K40" s="285"/>
      <c r="L40" s="286"/>
      <c r="M40" s="283"/>
      <c r="N40" s="284"/>
      <c r="O40" s="285"/>
      <c r="P40" s="286"/>
      <c r="Q40" s="283"/>
      <c r="R40" s="284"/>
      <c r="S40" s="285"/>
      <c r="T40" s="286"/>
      <c r="U40" s="283"/>
      <c r="V40" s="284"/>
      <c r="W40" s="285"/>
      <c r="X40" s="286"/>
      <c r="Y40" s="283"/>
      <c r="Z40" s="284"/>
      <c r="AA40" s="285"/>
      <c r="AB40" s="286"/>
      <c r="AC40" s="283"/>
      <c r="AD40" s="284"/>
      <c r="AE40" s="285"/>
      <c r="AF40" s="286"/>
      <c r="AG40" s="283"/>
      <c r="AH40" s="284"/>
      <c r="AI40" s="285"/>
      <c r="AJ40" s="286"/>
      <c r="AK40" s="283"/>
      <c r="AL40" s="284"/>
      <c r="AM40" s="285"/>
      <c r="AN40" s="286"/>
    </row>
    <row r="41" spans="2:40" s="27" customFormat="1" x14ac:dyDescent="0.2">
      <c r="B41" s="31" t="s">
        <v>5</v>
      </c>
      <c r="C41" s="32" t="s">
        <v>159</v>
      </c>
      <c r="D41" s="506"/>
      <c r="E41" s="287"/>
      <c r="F41" s="288"/>
      <c r="G41" s="288"/>
      <c r="H41" s="289"/>
      <c r="I41" s="287"/>
      <c r="J41" s="288"/>
      <c r="K41" s="288"/>
      <c r="L41" s="289"/>
      <c r="M41" s="287"/>
      <c r="N41" s="288"/>
      <c r="O41" s="288"/>
      <c r="P41" s="289"/>
      <c r="Q41" s="287"/>
      <c r="R41" s="288"/>
      <c r="S41" s="288"/>
      <c r="T41" s="289"/>
      <c r="U41" s="287"/>
      <c r="V41" s="288"/>
      <c r="W41" s="288"/>
      <c r="X41" s="290"/>
      <c r="Y41" s="287"/>
      <c r="Z41" s="288"/>
      <c r="AA41" s="288"/>
      <c r="AB41" s="289"/>
      <c r="AC41" s="287"/>
      <c r="AD41" s="288"/>
      <c r="AE41" s="288"/>
      <c r="AF41" s="289"/>
      <c r="AG41" s="287"/>
      <c r="AH41" s="288"/>
      <c r="AI41" s="288"/>
      <c r="AJ41" s="289"/>
      <c r="AK41" s="287"/>
      <c r="AL41" s="288"/>
      <c r="AM41" s="288"/>
      <c r="AN41" s="290"/>
    </row>
    <row r="42" spans="2:40" x14ac:dyDescent="0.2">
      <c r="B42" s="30"/>
      <c r="C42" s="24">
        <v>5.0999999999999996</v>
      </c>
      <c r="D42" s="502" t="s">
        <v>88</v>
      </c>
      <c r="E42" s="494"/>
      <c r="F42" s="493"/>
      <c r="G42" s="493"/>
      <c r="H42" s="539">
        <f>G42</f>
        <v>0</v>
      </c>
      <c r="I42" s="494"/>
      <c r="J42" s="493"/>
      <c r="K42" s="493"/>
      <c r="L42" s="539">
        <f>K42</f>
        <v>0</v>
      </c>
      <c r="M42" s="494"/>
      <c r="N42" s="493"/>
      <c r="O42" s="493"/>
      <c r="P42" s="539">
        <f>O42</f>
        <v>0</v>
      </c>
      <c r="Q42" s="494"/>
      <c r="R42" s="493"/>
      <c r="S42" s="493"/>
      <c r="T42" s="539">
        <f>S42</f>
        <v>0</v>
      </c>
      <c r="U42" s="494"/>
      <c r="V42" s="493"/>
      <c r="W42" s="493"/>
      <c r="X42" s="539">
        <f>W42</f>
        <v>0</v>
      </c>
      <c r="Y42" s="494"/>
      <c r="Z42" s="493"/>
      <c r="AA42" s="493"/>
      <c r="AB42" s="539">
        <f>AA42</f>
        <v>0</v>
      </c>
      <c r="AC42" s="264"/>
      <c r="AD42" s="265"/>
      <c r="AE42" s="265"/>
      <c r="AF42" s="250"/>
      <c r="AG42" s="264"/>
      <c r="AH42" s="265"/>
      <c r="AI42" s="265"/>
      <c r="AJ42" s="250"/>
      <c r="AK42" s="264"/>
      <c r="AL42" s="265"/>
      <c r="AM42" s="265"/>
      <c r="AN42" s="254"/>
    </row>
    <row r="43" spans="2:40" s="27" customFormat="1" x14ac:dyDescent="0.2">
      <c r="B43" s="31"/>
      <c r="C43" s="24">
        <v>5.2</v>
      </c>
      <c r="D43" s="502" t="s">
        <v>192</v>
      </c>
      <c r="E43" s="264"/>
      <c r="F43" s="265"/>
      <c r="G43" s="265"/>
      <c r="H43" s="539" t="str">
        <f>H$39</f>
        <v/>
      </c>
      <c r="I43" s="264"/>
      <c r="J43" s="265"/>
      <c r="K43" s="265"/>
      <c r="L43" s="539" t="str">
        <f>L$39</f>
        <v/>
      </c>
      <c r="M43" s="264"/>
      <c r="N43" s="265"/>
      <c r="O43" s="265"/>
      <c r="P43" s="539" t="str">
        <f>P$39</f>
        <v/>
      </c>
      <c r="Q43" s="264"/>
      <c r="R43" s="265"/>
      <c r="S43" s="265"/>
      <c r="T43" s="539" t="str">
        <f>T$39</f>
        <v/>
      </c>
      <c r="U43" s="264"/>
      <c r="V43" s="265"/>
      <c r="W43" s="265"/>
      <c r="X43" s="523" t="str">
        <f>X$39</f>
        <v/>
      </c>
      <c r="Y43" s="264"/>
      <c r="Z43" s="265"/>
      <c r="AA43" s="265"/>
      <c r="AB43" s="539" t="str">
        <f>AB$39</f>
        <v/>
      </c>
      <c r="AC43" s="264"/>
      <c r="AD43" s="265"/>
      <c r="AE43" s="265"/>
      <c r="AF43" s="250"/>
      <c r="AG43" s="264"/>
      <c r="AH43" s="265"/>
      <c r="AI43" s="265"/>
      <c r="AJ43" s="250"/>
      <c r="AK43" s="264"/>
      <c r="AL43" s="265"/>
      <c r="AM43" s="265"/>
      <c r="AN43" s="523" t="str">
        <f>AN$39</f>
        <v/>
      </c>
    </row>
    <row r="44" spans="2:40" x14ac:dyDescent="0.2">
      <c r="B44" s="30"/>
      <c r="C44" s="24">
        <v>5.3</v>
      </c>
      <c r="D44" s="511" t="s">
        <v>352</v>
      </c>
      <c r="E44" s="266"/>
      <c r="F44" s="260"/>
      <c r="G44" s="260"/>
      <c r="H44" s="524" t="str">
        <f>IF(H$28&lt;1000,"",MAX(0,G$23-G$24))</f>
        <v/>
      </c>
      <c r="I44" s="266"/>
      <c r="J44" s="260"/>
      <c r="K44" s="260"/>
      <c r="L44" s="524" t="str">
        <f>IF(L$28&lt;1000,"",MAX(0,K$23-K$24))</f>
        <v/>
      </c>
      <c r="M44" s="266"/>
      <c r="N44" s="260"/>
      <c r="O44" s="260"/>
      <c r="P44" s="524" t="str">
        <f>IF(P$28&lt;1000,"",MAX(0,O$23-O$24))</f>
        <v/>
      </c>
      <c r="Q44" s="266"/>
      <c r="R44" s="260"/>
      <c r="S44" s="260"/>
      <c r="T44" s="524" t="str">
        <f>IF(T$28&lt;1000,"",MAX(0,S$23-S$24))</f>
        <v/>
      </c>
      <c r="U44" s="266"/>
      <c r="V44" s="260"/>
      <c r="W44" s="260"/>
      <c r="X44" s="522" t="str">
        <f>IF(X$28&lt;1000,"",MAX(0,W$23-W$24))</f>
        <v/>
      </c>
      <c r="Y44" s="266"/>
      <c r="Z44" s="260"/>
      <c r="AA44" s="260"/>
      <c r="AB44" s="524" t="str">
        <f>IF(AB$28&lt;1000,"",MAX(0,AA$23-AA$24))</f>
        <v/>
      </c>
      <c r="AC44" s="266"/>
      <c r="AD44" s="260"/>
      <c r="AE44" s="260"/>
      <c r="AF44" s="249"/>
      <c r="AG44" s="266"/>
      <c r="AH44" s="260"/>
      <c r="AI44" s="260"/>
      <c r="AJ44" s="249"/>
      <c r="AK44" s="266"/>
      <c r="AL44" s="260"/>
      <c r="AM44" s="260"/>
      <c r="AN44" s="522" t="str">
        <f>IF(AN$28&lt;1000,"",MAX(0,AM$23-AM$24))</f>
        <v/>
      </c>
    </row>
    <row r="45" spans="2:40" ht="25.5" x14ac:dyDescent="0.2">
      <c r="B45" s="30"/>
      <c r="C45" s="82">
        <v>5.4</v>
      </c>
      <c r="D45" s="512" t="s">
        <v>383</v>
      </c>
      <c r="E45" s="266"/>
      <c r="F45" s="260"/>
      <c r="G45" s="260"/>
      <c r="H45" s="524">
        <f>IF(H$28&lt;1000,0,MAX(0,H$42-H$43)*H$44)</f>
        <v>0</v>
      </c>
      <c r="I45" s="266"/>
      <c r="J45" s="260"/>
      <c r="K45" s="260"/>
      <c r="L45" s="524">
        <f>IF(L$28&lt;1000,0,MAX(0,L$42-L$43)*L$44)</f>
        <v>0</v>
      </c>
      <c r="M45" s="266"/>
      <c r="N45" s="260"/>
      <c r="O45" s="260"/>
      <c r="P45" s="524">
        <f>IF(P$28&lt;1000,0,MAX(0,P$42-P$43)*P$44)</f>
        <v>0</v>
      </c>
      <c r="Q45" s="266"/>
      <c r="R45" s="260"/>
      <c r="S45" s="260"/>
      <c r="T45" s="524">
        <f>IF(T$28&lt;1000,0,MAX(0,T$42-T$43)*T$44)</f>
        <v>0</v>
      </c>
      <c r="U45" s="266"/>
      <c r="V45" s="260"/>
      <c r="W45" s="260"/>
      <c r="X45" s="522">
        <f>IF(X$28&lt;1000,0,MAX(0,X$42-X$43)*X$44)</f>
        <v>0</v>
      </c>
      <c r="Y45" s="266"/>
      <c r="Z45" s="260"/>
      <c r="AA45" s="260"/>
      <c r="AB45" s="524">
        <f>IF(AB$28&lt;1000,0,MAX(0,AB$42-AB$43)*AB$44)</f>
        <v>0</v>
      </c>
      <c r="AC45" s="266"/>
      <c r="AD45" s="260"/>
      <c r="AE45" s="260"/>
      <c r="AF45" s="249"/>
      <c r="AG45" s="266"/>
      <c r="AH45" s="260"/>
      <c r="AI45" s="260"/>
      <c r="AJ45" s="249"/>
      <c r="AK45" s="266"/>
      <c r="AL45" s="260"/>
      <c r="AM45" s="260"/>
      <c r="AN45" s="522">
        <f>IF(AN$28&lt;1000,0,MAX(0,AN$42-AN$43)*AN$44)</f>
        <v>0</v>
      </c>
    </row>
    <row r="46" spans="2:40" s="27" customFormat="1" x14ac:dyDescent="0.2">
      <c r="B46" s="281"/>
      <c r="C46" s="282"/>
      <c r="D46" s="513"/>
      <c r="E46" s="283"/>
      <c r="F46" s="284"/>
      <c r="G46" s="285"/>
      <c r="H46" s="286"/>
      <c r="I46" s="283"/>
      <c r="J46" s="284"/>
      <c r="K46" s="285"/>
      <c r="L46" s="286"/>
      <c r="M46" s="283"/>
      <c r="N46" s="284"/>
      <c r="O46" s="285"/>
      <c r="P46" s="286"/>
      <c r="Q46" s="283"/>
      <c r="R46" s="284"/>
      <c r="S46" s="285"/>
      <c r="T46" s="286"/>
      <c r="U46" s="283"/>
      <c r="V46" s="284"/>
      <c r="W46" s="285"/>
      <c r="X46" s="286"/>
      <c r="Y46" s="283"/>
      <c r="Z46" s="284"/>
      <c r="AA46" s="285"/>
      <c r="AB46" s="286"/>
      <c r="AC46" s="283"/>
      <c r="AD46" s="284"/>
      <c r="AE46" s="285"/>
      <c r="AF46" s="286"/>
      <c r="AG46" s="283"/>
      <c r="AH46" s="284"/>
      <c r="AI46" s="285"/>
      <c r="AJ46" s="286"/>
      <c r="AK46" s="283"/>
      <c r="AL46" s="284"/>
      <c r="AM46" s="285"/>
      <c r="AN46" s="286"/>
    </row>
    <row r="47" spans="2:40" s="27" customFormat="1" x14ac:dyDescent="0.2">
      <c r="B47" s="31" t="s">
        <v>186</v>
      </c>
      <c r="C47" s="24" t="s">
        <v>406</v>
      </c>
      <c r="D47" s="499"/>
      <c r="E47" s="287"/>
      <c r="F47" s="288"/>
      <c r="G47" s="288"/>
      <c r="H47" s="289"/>
      <c r="I47" s="287"/>
      <c r="J47" s="288"/>
      <c r="K47" s="288"/>
      <c r="L47" s="289"/>
      <c r="M47" s="287"/>
      <c r="N47" s="288"/>
      <c r="O47" s="288"/>
      <c r="P47" s="289"/>
      <c r="Q47" s="287"/>
      <c r="R47" s="288"/>
      <c r="S47" s="288"/>
      <c r="T47" s="289"/>
      <c r="U47" s="287"/>
      <c r="V47" s="288"/>
      <c r="W47" s="288"/>
      <c r="X47" s="290"/>
      <c r="Y47" s="287"/>
      <c r="Z47" s="288"/>
      <c r="AA47" s="288"/>
      <c r="AB47" s="289"/>
      <c r="AC47" s="287"/>
      <c r="AD47" s="288"/>
      <c r="AE47" s="288"/>
      <c r="AF47" s="289"/>
      <c r="AG47" s="287"/>
      <c r="AH47" s="288"/>
      <c r="AI47" s="288"/>
      <c r="AJ47" s="290"/>
      <c r="AK47" s="287"/>
      <c r="AL47" s="288"/>
      <c r="AM47" s="288"/>
      <c r="AN47" s="290"/>
    </row>
    <row r="48" spans="2:40" s="27" customFormat="1" x14ac:dyDescent="0.2">
      <c r="B48" s="31"/>
      <c r="C48" s="24">
        <v>6.1</v>
      </c>
      <c r="D48" s="499" t="s">
        <v>372</v>
      </c>
      <c r="E48" s="294"/>
      <c r="F48" s="295"/>
      <c r="G48" s="296"/>
      <c r="H48" s="297"/>
      <c r="I48" s="298"/>
      <c r="J48" s="295"/>
      <c r="K48" s="296"/>
      <c r="L48" s="297"/>
      <c r="M48" s="298"/>
      <c r="N48" s="295"/>
      <c r="O48" s="296"/>
      <c r="P48" s="297"/>
      <c r="Q48" s="298"/>
      <c r="R48" s="295"/>
      <c r="S48" s="296"/>
      <c r="T48" s="297"/>
      <c r="U48" s="298"/>
      <c r="V48" s="295"/>
      <c r="W48" s="296"/>
      <c r="X48" s="297"/>
      <c r="Y48" s="298"/>
      <c r="Z48" s="295"/>
      <c r="AA48" s="296"/>
      <c r="AB48" s="297"/>
      <c r="AC48" s="298"/>
      <c r="AD48" s="295"/>
      <c r="AE48" s="296"/>
      <c r="AF48" s="297"/>
      <c r="AG48" s="298"/>
      <c r="AH48" s="295"/>
      <c r="AI48" s="296"/>
      <c r="AJ48" s="297"/>
      <c r="AK48" s="294"/>
      <c r="AL48" s="295"/>
      <c r="AM48" s="296"/>
      <c r="AN48" s="297"/>
    </row>
    <row r="49" spans="2:40" ht="25.5" x14ac:dyDescent="0.2">
      <c r="B49" s="30"/>
      <c r="C49" s="24"/>
      <c r="D49" s="499" t="s">
        <v>373</v>
      </c>
      <c r="E49" s="266"/>
      <c r="F49" s="498"/>
      <c r="G49" s="64"/>
      <c r="H49" s="272"/>
      <c r="I49" s="498"/>
      <c r="J49" s="498"/>
      <c r="K49" s="62"/>
      <c r="L49" s="272"/>
      <c r="M49" s="266"/>
      <c r="N49" s="498"/>
      <c r="O49" s="62"/>
      <c r="P49" s="272"/>
      <c r="Q49" s="266"/>
      <c r="R49" s="498"/>
      <c r="S49" s="62"/>
      <c r="T49" s="272"/>
      <c r="U49" s="266"/>
      <c r="V49" s="498"/>
      <c r="W49" s="62"/>
      <c r="X49" s="272"/>
      <c r="Y49" s="266"/>
      <c r="Z49" s="498"/>
      <c r="AA49" s="62"/>
      <c r="AB49" s="272"/>
      <c r="AC49" s="266"/>
      <c r="AD49" s="498"/>
      <c r="AE49" s="498"/>
      <c r="AF49" s="253"/>
      <c r="AG49" s="266"/>
      <c r="AH49" s="498"/>
      <c r="AI49" s="498"/>
      <c r="AJ49" s="253"/>
      <c r="AK49" s="266"/>
      <c r="AL49" s="498"/>
      <c r="AM49" s="62"/>
      <c r="AN49" s="272"/>
    </row>
    <row r="50" spans="2:40" ht="25.5" x14ac:dyDescent="0.2">
      <c r="B50" s="30"/>
      <c r="C50" s="24"/>
      <c r="D50" s="499" t="s">
        <v>374</v>
      </c>
      <c r="E50" s="266"/>
      <c r="F50" s="498"/>
      <c r="G50" s="64"/>
      <c r="H50" s="272"/>
      <c r="I50" s="498"/>
      <c r="J50" s="498"/>
      <c r="K50" s="62"/>
      <c r="L50" s="272"/>
      <c r="M50" s="266"/>
      <c r="N50" s="498"/>
      <c r="O50" s="62"/>
      <c r="P50" s="272"/>
      <c r="Q50" s="266"/>
      <c r="R50" s="498"/>
      <c r="S50" s="62"/>
      <c r="T50" s="272"/>
      <c r="U50" s="266"/>
      <c r="V50" s="498"/>
      <c r="W50" s="62"/>
      <c r="X50" s="272"/>
      <c r="Y50" s="266"/>
      <c r="Z50" s="498"/>
      <c r="AA50" s="62"/>
      <c r="AB50" s="272"/>
      <c r="AC50" s="266"/>
      <c r="AD50" s="498"/>
      <c r="AE50" s="498"/>
      <c r="AF50" s="253"/>
      <c r="AG50" s="266"/>
      <c r="AH50" s="498"/>
      <c r="AI50" s="498"/>
      <c r="AJ50" s="253"/>
      <c r="AK50" s="266"/>
      <c r="AL50" s="498"/>
      <c r="AM50" s="62"/>
      <c r="AN50" s="272"/>
    </row>
    <row r="51" spans="2:40" s="27" customFormat="1" x14ac:dyDescent="0.2">
      <c r="B51" s="31"/>
      <c r="C51" s="24">
        <v>6.2</v>
      </c>
      <c r="D51" s="499" t="s">
        <v>395</v>
      </c>
      <c r="E51" s="514"/>
      <c r="F51" s="515"/>
      <c r="G51" s="516"/>
      <c r="H51" s="517"/>
      <c r="I51" s="515"/>
      <c r="J51" s="515"/>
      <c r="K51" s="515"/>
      <c r="L51" s="518"/>
      <c r="M51" s="514"/>
      <c r="N51" s="515"/>
      <c r="O51" s="515"/>
      <c r="P51" s="518"/>
      <c r="Q51" s="514"/>
      <c r="R51" s="515"/>
      <c r="S51" s="515"/>
      <c r="T51" s="518"/>
      <c r="U51" s="514"/>
      <c r="V51" s="515"/>
      <c r="W51" s="515"/>
      <c r="X51" s="518"/>
      <c r="Y51" s="514"/>
      <c r="Z51" s="515"/>
      <c r="AA51" s="515"/>
      <c r="AB51" s="518"/>
      <c r="AC51" s="514"/>
      <c r="AD51" s="515"/>
      <c r="AE51" s="515"/>
      <c r="AF51" s="519"/>
      <c r="AG51" s="514"/>
      <c r="AH51" s="515"/>
      <c r="AI51" s="515"/>
      <c r="AJ51" s="519"/>
      <c r="AK51" s="514"/>
      <c r="AL51" s="515"/>
      <c r="AM51" s="515"/>
      <c r="AN51" s="517"/>
    </row>
    <row r="52" spans="2:40" x14ac:dyDescent="0.2">
      <c r="B52" s="30"/>
      <c r="C52" s="24"/>
      <c r="D52" s="499" t="s">
        <v>396</v>
      </c>
      <c r="E52" s="266"/>
      <c r="F52" s="498"/>
      <c r="G52" s="520"/>
      <c r="H52" s="272"/>
      <c r="I52" s="498"/>
      <c r="J52" s="498"/>
      <c r="K52" s="520"/>
      <c r="L52" s="521"/>
      <c r="M52" s="266"/>
      <c r="N52" s="498"/>
      <c r="O52" s="498"/>
      <c r="P52" s="521"/>
      <c r="Q52" s="266"/>
      <c r="R52" s="498"/>
      <c r="S52" s="498"/>
      <c r="T52" s="521"/>
      <c r="U52" s="266"/>
      <c r="V52" s="498"/>
      <c r="W52" s="498"/>
      <c r="X52" s="521"/>
      <c r="Y52" s="266"/>
      <c r="Z52" s="498"/>
      <c r="AA52" s="498"/>
      <c r="AB52" s="521"/>
      <c r="AC52" s="266"/>
      <c r="AD52" s="498"/>
      <c r="AE52" s="498"/>
      <c r="AF52" s="253"/>
      <c r="AG52" s="266"/>
      <c r="AH52" s="498"/>
      <c r="AI52" s="498"/>
      <c r="AJ52" s="253"/>
      <c r="AK52" s="266"/>
      <c r="AL52" s="498"/>
      <c r="AM52" s="498"/>
      <c r="AN52" s="272"/>
    </row>
    <row r="53" spans="2:40" x14ac:dyDescent="0.2">
      <c r="B53" s="30"/>
      <c r="C53" s="24"/>
      <c r="D53" s="499" t="s">
        <v>397</v>
      </c>
      <c r="E53" s="266"/>
      <c r="F53" s="498"/>
      <c r="G53" s="64"/>
      <c r="H53" s="272"/>
      <c r="I53" s="498"/>
      <c r="J53" s="498"/>
      <c r="K53" s="62"/>
      <c r="L53" s="521"/>
      <c r="M53" s="266"/>
      <c r="N53" s="498"/>
      <c r="O53" s="498"/>
      <c r="P53" s="521"/>
      <c r="Q53" s="266"/>
      <c r="R53" s="498"/>
      <c r="S53" s="498"/>
      <c r="T53" s="521"/>
      <c r="U53" s="266"/>
      <c r="V53" s="498"/>
      <c r="W53" s="498"/>
      <c r="X53" s="521"/>
      <c r="Y53" s="266"/>
      <c r="Z53" s="498"/>
      <c r="AA53" s="498"/>
      <c r="AB53" s="521"/>
      <c r="AC53" s="266"/>
      <c r="AD53" s="498"/>
      <c r="AE53" s="498"/>
      <c r="AF53" s="253"/>
      <c r="AG53" s="266"/>
      <c r="AH53" s="498"/>
      <c r="AI53" s="498"/>
      <c r="AJ53" s="253"/>
      <c r="AK53" s="266"/>
      <c r="AL53" s="498"/>
      <c r="AM53" s="498"/>
      <c r="AN53" s="272"/>
    </row>
    <row r="54" spans="2:40" x14ac:dyDescent="0.2">
      <c r="B54" s="30"/>
      <c r="C54" s="24"/>
      <c r="D54" s="499" t="s">
        <v>398</v>
      </c>
      <c r="E54" s="266"/>
      <c r="F54" s="498"/>
      <c r="G54" s="64"/>
      <c r="H54" s="272"/>
      <c r="I54" s="498"/>
      <c r="J54" s="498"/>
      <c r="K54" s="62"/>
      <c r="L54" s="521"/>
      <c r="M54" s="266"/>
      <c r="N54" s="498"/>
      <c r="O54" s="498"/>
      <c r="P54" s="521"/>
      <c r="Q54" s="266"/>
      <c r="R54" s="498"/>
      <c r="S54" s="498"/>
      <c r="T54" s="521"/>
      <c r="U54" s="266"/>
      <c r="V54" s="498"/>
      <c r="W54" s="498"/>
      <c r="X54" s="521"/>
      <c r="Y54" s="266"/>
      <c r="Z54" s="498"/>
      <c r="AA54" s="498"/>
      <c r="AB54" s="521"/>
      <c r="AC54" s="266"/>
      <c r="AD54" s="498"/>
      <c r="AE54" s="498"/>
      <c r="AF54" s="253"/>
      <c r="AG54" s="266"/>
      <c r="AH54" s="498"/>
      <c r="AI54" s="498"/>
      <c r="AJ54" s="253"/>
      <c r="AK54" s="266"/>
      <c r="AL54" s="498"/>
      <c r="AM54" s="498"/>
      <c r="AN54" s="272"/>
    </row>
    <row r="55" spans="2:40" x14ac:dyDescent="0.2">
      <c r="B55" s="30"/>
      <c r="C55" s="24"/>
      <c r="D55" s="499" t="s">
        <v>399</v>
      </c>
      <c r="E55" s="266"/>
      <c r="F55" s="498"/>
      <c r="G55" s="64"/>
      <c r="H55" s="272"/>
      <c r="I55" s="498"/>
      <c r="J55" s="498"/>
      <c r="K55" s="62"/>
      <c r="L55" s="521"/>
      <c r="M55" s="266"/>
      <c r="N55" s="498"/>
      <c r="O55" s="498"/>
      <c r="P55" s="521"/>
      <c r="Q55" s="266"/>
      <c r="R55" s="498"/>
      <c r="S55" s="498"/>
      <c r="T55" s="521"/>
      <c r="U55" s="266"/>
      <c r="V55" s="498"/>
      <c r="W55" s="498"/>
      <c r="X55" s="521"/>
      <c r="Y55" s="266"/>
      <c r="Z55" s="498"/>
      <c r="AA55" s="498"/>
      <c r="AB55" s="521"/>
      <c r="AC55" s="266"/>
      <c r="AD55" s="498"/>
      <c r="AE55" s="498"/>
      <c r="AF55" s="253"/>
      <c r="AG55" s="266"/>
      <c r="AH55" s="498"/>
      <c r="AI55" s="498"/>
      <c r="AJ55" s="253"/>
      <c r="AK55" s="266"/>
      <c r="AL55" s="498"/>
      <c r="AM55" s="498"/>
      <c r="AN55" s="272"/>
    </row>
    <row r="56" spans="2:40" x14ac:dyDescent="0.2">
      <c r="B56" s="30"/>
      <c r="C56" s="24"/>
      <c r="D56" s="499" t="s">
        <v>400</v>
      </c>
      <c r="E56" s="266"/>
      <c r="F56" s="498"/>
      <c r="G56" s="64"/>
      <c r="H56" s="272"/>
      <c r="I56" s="498"/>
      <c r="J56" s="498"/>
      <c r="K56" s="62"/>
      <c r="L56" s="521"/>
      <c r="M56" s="266"/>
      <c r="N56" s="498"/>
      <c r="O56" s="498"/>
      <c r="P56" s="521"/>
      <c r="Q56" s="266"/>
      <c r="R56" s="498"/>
      <c r="S56" s="498"/>
      <c r="T56" s="521"/>
      <c r="U56" s="266"/>
      <c r="V56" s="498"/>
      <c r="W56" s="498"/>
      <c r="X56" s="521"/>
      <c r="Y56" s="266"/>
      <c r="Z56" s="498"/>
      <c r="AA56" s="498"/>
      <c r="AB56" s="521"/>
      <c r="AC56" s="266"/>
      <c r="AD56" s="498"/>
      <c r="AE56" s="498"/>
      <c r="AF56" s="253"/>
      <c r="AG56" s="266"/>
      <c r="AH56" s="498"/>
      <c r="AI56" s="498"/>
      <c r="AJ56" s="253"/>
      <c r="AK56" s="266"/>
      <c r="AL56" s="498"/>
      <c r="AM56" s="498"/>
      <c r="AN56" s="272"/>
    </row>
    <row r="57" spans="2:40" x14ac:dyDescent="0.2">
      <c r="B57" s="30"/>
      <c r="C57" s="24"/>
      <c r="D57" s="499" t="s">
        <v>407</v>
      </c>
      <c r="E57" s="266"/>
      <c r="F57" s="498"/>
      <c r="G57" s="64"/>
      <c r="H57" s="272"/>
      <c r="I57" s="498"/>
      <c r="J57" s="498"/>
      <c r="K57" s="62"/>
      <c r="L57" s="521"/>
      <c r="M57" s="266"/>
      <c r="N57" s="498"/>
      <c r="O57" s="498"/>
      <c r="P57" s="521"/>
      <c r="Q57" s="266"/>
      <c r="R57" s="498"/>
      <c r="S57" s="498"/>
      <c r="T57" s="521"/>
      <c r="U57" s="266"/>
      <c r="V57" s="498"/>
      <c r="W57" s="498"/>
      <c r="X57" s="521"/>
      <c r="Y57" s="266"/>
      <c r="Z57" s="498"/>
      <c r="AA57" s="498"/>
      <c r="AB57" s="521"/>
      <c r="AC57" s="266"/>
      <c r="AD57" s="498"/>
      <c r="AE57" s="498"/>
      <c r="AF57" s="253"/>
      <c r="AG57" s="266"/>
      <c r="AH57" s="498"/>
      <c r="AI57" s="498"/>
      <c r="AJ57" s="253"/>
      <c r="AK57" s="266"/>
      <c r="AL57" s="498"/>
      <c r="AM57" s="498"/>
      <c r="AN57" s="272"/>
    </row>
    <row r="58" spans="2:40" ht="13.5" thickBot="1" x14ac:dyDescent="0.25">
      <c r="B58" s="274"/>
      <c r="C58" s="275"/>
      <c r="D58" s="276"/>
      <c r="E58" s="277"/>
      <c r="F58" s="278"/>
      <c r="G58" s="278"/>
      <c r="H58" s="279"/>
      <c r="I58" s="277"/>
      <c r="J58" s="278"/>
      <c r="K58" s="278"/>
      <c r="L58" s="279"/>
      <c r="M58" s="277"/>
      <c r="N58" s="278"/>
      <c r="O58" s="278"/>
      <c r="P58" s="279"/>
      <c r="Q58" s="277"/>
      <c r="R58" s="278"/>
      <c r="S58" s="278"/>
      <c r="T58" s="279"/>
      <c r="U58" s="277"/>
      <c r="V58" s="278"/>
      <c r="W58" s="278"/>
      <c r="X58" s="280"/>
      <c r="Y58" s="277"/>
      <c r="Z58" s="278"/>
      <c r="AA58" s="278"/>
      <c r="AB58" s="279"/>
      <c r="AC58" s="277"/>
      <c r="AD58" s="278"/>
      <c r="AE58" s="278"/>
      <c r="AF58" s="279"/>
      <c r="AG58" s="277"/>
      <c r="AH58" s="278"/>
      <c r="AI58" s="278"/>
      <c r="AJ58" s="280"/>
      <c r="AK58" s="277"/>
      <c r="AL58" s="278"/>
      <c r="AM58" s="278"/>
      <c r="AN58" s="280"/>
    </row>
    <row r="59" spans="2:40" x14ac:dyDescent="0.2">
      <c r="J59" s="7"/>
      <c r="Q59" s="72"/>
    </row>
    <row r="60" spans="2:40" x14ac:dyDescent="0.2">
      <c r="B60" s="113"/>
      <c r="C60" s="548" t="s">
        <v>201</v>
      </c>
      <c r="D60" s="548"/>
      <c r="E60" s="548"/>
      <c r="AK60" s="9"/>
    </row>
    <row r="61" spans="2:40" ht="12.75" customHeight="1" x14ac:dyDescent="0.2">
      <c r="B61" s="113"/>
      <c r="C61" s="548"/>
      <c r="D61" s="585" t="s">
        <v>202</v>
      </c>
      <c r="E61" s="585"/>
    </row>
    <row r="62" spans="2:40" x14ac:dyDescent="0.2">
      <c r="B62" s="113"/>
      <c r="C62" s="548"/>
      <c r="D62" s="548" t="s">
        <v>401</v>
      </c>
      <c r="E62" s="547"/>
    </row>
    <row r="63" spans="2:40" x14ac:dyDescent="0.2">
      <c r="B63" s="112"/>
      <c r="C63" s="548"/>
      <c r="D63" s="548" t="s">
        <v>402</v>
      </c>
      <c r="E63" s="547"/>
    </row>
    <row r="64" spans="2:40" ht="12.75" customHeight="1" x14ac:dyDescent="0.2">
      <c r="B64" s="67"/>
      <c r="C64" s="546"/>
      <c r="D64" s="585" t="s">
        <v>403</v>
      </c>
      <c r="E64" s="585"/>
    </row>
    <row r="65" spans="3:4" ht="12.75" customHeight="1" x14ac:dyDescent="0.2">
      <c r="C65" s="460"/>
      <c r="D65" s="460"/>
    </row>
    <row r="68" spans="3:4" x14ac:dyDescent="0.2">
      <c r="D68" s="5"/>
    </row>
    <row r="69" spans="3:4" x14ac:dyDescent="0.2">
      <c r="D69" s="114"/>
    </row>
  </sheetData>
  <mergeCells count="33">
    <mergeCell ref="D64:E64"/>
    <mergeCell ref="D61:E61"/>
    <mergeCell ref="AL2:AM2"/>
    <mergeCell ref="AL4:AM4"/>
    <mergeCell ref="AL6:AM6"/>
    <mergeCell ref="AL8:AM8"/>
    <mergeCell ref="AK11:AN11"/>
    <mergeCell ref="AK10:AN10"/>
    <mergeCell ref="B12:D13"/>
    <mergeCell ref="AC10:AJ10"/>
    <mergeCell ref="AC11:AF11"/>
    <mergeCell ref="AG11:AJ11"/>
    <mergeCell ref="E11:H11"/>
    <mergeCell ref="I11:L11"/>
    <mergeCell ref="M11:P11"/>
    <mergeCell ref="E10:P10"/>
    <mergeCell ref="Q11:T11"/>
    <mergeCell ref="U11:X11"/>
    <mergeCell ref="Y11:AB11"/>
    <mergeCell ref="Q10:AB10"/>
    <mergeCell ref="I8:J8"/>
    <mergeCell ref="B6:D6"/>
    <mergeCell ref="B8:D8"/>
    <mergeCell ref="L8:M8"/>
    <mergeCell ref="F8:G8"/>
    <mergeCell ref="F2:G2"/>
    <mergeCell ref="F4:G4"/>
    <mergeCell ref="I2:J2"/>
    <mergeCell ref="L6:M6"/>
    <mergeCell ref="I4:J4"/>
    <mergeCell ref="L4:M4"/>
    <mergeCell ref="F6:G6"/>
    <mergeCell ref="I6:J6"/>
  </mergeCells>
  <phoneticPr fontId="25" type="noConversion"/>
  <conditionalFormatting sqref="V30 I24:I25 E23:G24 I23:K24 M23:O24 Q23:S24 U23:W24 Y23:AA24">
    <cfRule type="cellIs" dxfId="8" priority="31" stopIfTrue="1" operator="lessThan">
      <formula>0</formula>
    </cfRule>
  </conditionalFormatting>
  <conditionalFormatting sqref="AK23:AN24">
    <cfRule type="cellIs" dxfId="7" priority="29" stopIfTrue="1" operator="lessThan">
      <formula>0</formula>
    </cfRule>
  </conditionalFormatting>
  <conditionalFormatting sqref="M25">
    <cfRule type="cellIs" dxfId="6" priority="28" stopIfTrue="1" operator="lessThan">
      <formula>0</formula>
    </cfRule>
  </conditionalFormatting>
  <conditionalFormatting sqref="U25">
    <cfRule type="cellIs" dxfId="5" priority="27" stopIfTrue="1" operator="lessThan">
      <formula>0</formula>
    </cfRule>
  </conditionalFormatting>
  <conditionalFormatting sqref="Y25">
    <cfRule type="cellIs" dxfId="4" priority="26" stopIfTrue="1" operator="lessThan">
      <formula>0</formula>
    </cfRule>
  </conditionalFormatting>
  <conditionalFormatting sqref="AG23:AI24">
    <cfRule type="cellIs" dxfId="3" priority="4" stopIfTrue="1" operator="lessThan">
      <formula>0</formula>
    </cfRule>
  </conditionalFormatting>
  <conditionalFormatting sqref="AG25">
    <cfRule type="cellIs" dxfId="2" priority="3" stopIfTrue="1" operator="lessThan">
      <formula>0</formula>
    </cfRule>
  </conditionalFormatting>
  <conditionalFormatting sqref="AC23:AE24">
    <cfRule type="cellIs" dxfId="1" priority="2" stopIfTrue="1" operator="lessThan">
      <formula>0</formula>
    </cfRule>
  </conditionalFormatting>
  <conditionalFormatting sqref="AC25">
    <cfRule type="cellIs" dxfId="0" priority="1" stopIfTrue="1" operator="lessThan">
      <formula>0</formula>
    </cfRule>
  </conditionalFormatting>
  <pageMargins left="0.2" right="0.2" top="0.35" bottom="0.25" header="0.2" footer="0.2"/>
  <pageSetup paperSize="5" scale="60" fitToWidth="2"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3:R63"/>
  <sheetViews>
    <sheetView workbookViewId="0"/>
  </sheetViews>
  <sheetFormatPr defaultColWidth="9.140625" defaultRowHeight="12.75" x14ac:dyDescent="0.2"/>
  <cols>
    <col min="1" max="1" width="27.5703125" style="115" bestFit="1" customWidth="1"/>
    <col min="2" max="6" width="20" style="115" customWidth="1"/>
    <col min="7" max="7" width="9.140625" style="115"/>
    <col min="8" max="8" width="30.7109375" style="139" customWidth="1"/>
    <col min="9" max="14" width="6.7109375" style="139" customWidth="1"/>
    <col min="15" max="15" width="9.140625" style="115"/>
    <col min="16" max="16" width="14.42578125" style="115" bestFit="1" customWidth="1"/>
    <col min="17" max="16384" width="9.140625" style="115"/>
  </cols>
  <sheetData>
    <row r="3" spans="1:18" x14ac:dyDescent="0.2">
      <c r="A3" s="632" t="s">
        <v>203</v>
      </c>
      <c r="B3" s="632"/>
      <c r="C3" s="400"/>
      <c r="D3" s="400"/>
      <c r="E3" s="400"/>
      <c r="F3" s="400"/>
      <c r="H3" s="116" t="s">
        <v>204</v>
      </c>
      <c r="I3" s="406"/>
      <c r="J3" s="407"/>
      <c r="K3" s="408"/>
      <c r="L3" s="409"/>
      <c r="M3" s="408"/>
      <c r="N3" s="409"/>
      <c r="P3" s="117" t="s">
        <v>205</v>
      </c>
      <c r="R3" s="117" t="s">
        <v>206</v>
      </c>
    </row>
    <row r="4" spans="1:18" x14ac:dyDescent="0.2">
      <c r="A4" s="633" t="s">
        <v>207</v>
      </c>
      <c r="B4" s="633"/>
      <c r="C4" s="401"/>
      <c r="D4" s="401"/>
      <c r="E4" s="401"/>
      <c r="F4" s="401"/>
      <c r="H4" s="116" t="s">
        <v>208</v>
      </c>
      <c r="I4" s="410"/>
      <c r="J4" s="411"/>
      <c r="K4" s="410"/>
      <c r="L4" s="411"/>
      <c r="M4" s="410"/>
      <c r="N4" s="411"/>
      <c r="P4" s="115" t="s">
        <v>209</v>
      </c>
      <c r="R4" s="117" t="s">
        <v>210</v>
      </c>
    </row>
    <row r="5" spans="1:18" x14ac:dyDescent="0.2">
      <c r="A5" s="118" t="s">
        <v>211</v>
      </c>
      <c r="B5" s="119" t="s">
        <v>212</v>
      </c>
      <c r="C5" s="402"/>
      <c r="D5" s="402"/>
      <c r="E5" s="402"/>
      <c r="F5" s="402"/>
      <c r="H5" s="120" t="s">
        <v>215</v>
      </c>
      <c r="I5" s="412"/>
      <c r="J5" s="413"/>
      <c r="K5" s="412"/>
      <c r="L5" s="413"/>
      <c r="M5" s="412"/>
      <c r="N5" s="413"/>
      <c r="P5" s="121">
        <v>2011</v>
      </c>
      <c r="R5" s="122" t="s">
        <v>214</v>
      </c>
    </row>
    <row r="6" spans="1:18" x14ac:dyDescent="0.2">
      <c r="A6" s="123">
        <v>0</v>
      </c>
      <c r="B6" s="124">
        <v>0</v>
      </c>
      <c r="C6" s="403"/>
      <c r="D6" s="403"/>
      <c r="E6" s="403"/>
      <c r="F6" s="403"/>
      <c r="H6" s="125" t="s">
        <v>213</v>
      </c>
      <c r="I6" s="412"/>
      <c r="J6" s="413"/>
      <c r="K6" s="412"/>
      <c r="L6" s="413"/>
      <c r="M6" s="412"/>
      <c r="N6" s="413"/>
      <c r="P6" s="126">
        <v>2012</v>
      </c>
      <c r="R6" s="127" t="s">
        <v>216</v>
      </c>
    </row>
    <row r="7" spans="1:18" x14ac:dyDescent="0.2">
      <c r="A7" s="123">
        <v>1000</v>
      </c>
      <c r="B7" s="124">
        <v>8.3000000000000004E-2</v>
      </c>
      <c r="C7" s="403"/>
      <c r="D7" s="403"/>
      <c r="E7" s="403"/>
      <c r="F7" s="403"/>
      <c r="H7" s="125" t="s">
        <v>218</v>
      </c>
      <c r="I7" s="412"/>
      <c r="J7" s="413"/>
      <c r="K7" s="412"/>
      <c r="L7" s="413"/>
      <c r="M7" s="412"/>
      <c r="N7" s="413"/>
      <c r="P7" s="126">
        <v>2013</v>
      </c>
    </row>
    <row r="8" spans="1:18" x14ac:dyDescent="0.2">
      <c r="A8" s="123">
        <v>2500</v>
      </c>
      <c r="B8" s="124">
        <v>5.1999999999999998E-2</v>
      </c>
      <c r="C8" s="403"/>
      <c r="D8" s="403"/>
      <c r="E8" s="403"/>
      <c r="F8" s="403"/>
      <c r="H8" s="125" t="s">
        <v>219</v>
      </c>
      <c r="I8" s="412"/>
      <c r="J8" s="413"/>
      <c r="K8" s="412"/>
      <c r="L8" s="413"/>
      <c r="M8" s="412"/>
      <c r="N8" s="413"/>
      <c r="P8" s="126">
        <v>2014</v>
      </c>
    </row>
    <row r="9" spans="1:18" x14ac:dyDescent="0.2">
      <c r="A9" s="123">
        <v>5000</v>
      </c>
      <c r="B9" s="124">
        <v>3.6999999999999998E-2</v>
      </c>
      <c r="C9" s="403"/>
      <c r="D9" s="403"/>
      <c r="E9" s="403"/>
      <c r="F9" s="403"/>
      <c r="H9" s="125" t="s">
        <v>217</v>
      </c>
      <c r="I9" s="412"/>
      <c r="J9" s="413"/>
      <c r="K9" s="412"/>
      <c r="L9" s="413"/>
      <c r="M9" s="412"/>
      <c r="N9" s="413"/>
      <c r="P9" s="126">
        <v>2015</v>
      </c>
    </row>
    <row r="10" spans="1:18" x14ac:dyDescent="0.2">
      <c r="A10" s="123">
        <v>10000</v>
      </c>
      <c r="B10" s="124">
        <v>2.5999999999999999E-2</v>
      </c>
      <c r="C10" s="403"/>
      <c r="D10" s="403"/>
      <c r="E10" s="403"/>
      <c r="F10" s="403"/>
      <c r="H10" s="125" t="s">
        <v>220</v>
      </c>
      <c r="I10" s="412"/>
      <c r="J10" s="413"/>
      <c r="K10" s="412"/>
      <c r="L10" s="413"/>
      <c r="M10" s="412"/>
      <c r="N10" s="413"/>
      <c r="P10" s="126">
        <v>2016</v>
      </c>
    </row>
    <row r="11" spans="1:18" x14ac:dyDescent="0.2">
      <c r="A11" s="123">
        <v>25000</v>
      </c>
      <c r="B11" s="124">
        <v>1.6E-2</v>
      </c>
      <c r="C11" s="403"/>
      <c r="D11" s="403"/>
      <c r="E11" s="403"/>
      <c r="F11" s="403"/>
      <c r="H11" s="125" t="s">
        <v>221</v>
      </c>
      <c r="I11" s="412"/>
      <c r="J11" s="413"/>
      <c r="K11" s="412"/>
      <c r="L11" s="413"/>
      <c r="M11" s="412"/>
      <c r="N11" s="413"/>
      <c r="P11" s="126">
        <v>2017</v>
      </c>
    </row>
    <row r="12" spans="1:18" x14ac:dyDescent="0.2">
      <c r="A12" s="123">
        <v>50000</v>
      </c>
      <c r="B12" s="124">
        <v>1.2E-2</v>
      </c>
      <c r="C12" s="403"/>
      <c r="D12" s="403"/>
      <c r="E12" s="403"/>
      <c r="F12" s="403"/>
      <c r="H12" s="125" t="s">
        <v>222</v>
      </c>
      <c r="I12" s="412"/>
      <c r="J12" s="413"/>
      <c r="K12" s="412"/>
      <c r="L12" s="413"/>
      <c r="M12" s="412"/>
      <c r="N12" s="413"/>
      <c r="P12" s="126">
        <v>2018</v>
      </c>
    </row>
    <row r="13" spans="1:18" x14ac:dyDescent="0.2">
      <c r="A13" s="128">
        <v>75000</v>
      </c>
      <c r="B13" s="129">
        <v>0</v>
      </c>
      <c r="C13" s="403"/>
      <c r="D13" s="403"/>
      <c r="E13" s="403"/>
      <c r="F13" s="403"/>
      <c r="H13" s="125" t="s">
        <v>223</v>
      </c>
      <c r="I13" s="412"/>
      <c r="J13" s="413"/>
      <c r="K13" s="412"/>
      <c r="L13" s="413"/>
      <c r="M13" s="412"/>
      <c r="N13" s="413"/>
      <c r="P13" s="126">
        <v>2019</v>
      </c>
    </row>
    <row r="14" spans="1:18" x14ac:dyDescent="0.2">
      <c r="H14" s="125" t="s">
        <v>225</v>
      </c>
      <c r="I14" s="412"/>
      <c r="J14" s="413"/>
      <c r="K14" s="412"/>
      <c r="L14" s="413"/>
      <c r="M14" s="412"/>
      <c r="N14" s="413"/>
      <c r="P14" s="126">
        <v>2020</v>
      </c>
    </row>
    <row r="15" spans="1:18" x14ac:dyDescent="0.2">
      <c r="H15" s="125" t="s">
        <v>224</v>
      </c>
      <c r="I15" s="412"/>
      <c r="J15" s="413"/>
      <c r="K15" s="412"/>
      <c r="L15" s="413"/>
      <c r="M15" s="412"/>
      <c r="N15" s="413"/>
      <c r="P15" s="126">
        <v>2021</v>
      </c>
    </row>
    <row r="16" spans="1:18" x14ac:dyDescent="0.2">
      <c r="A16" s="632" t="s">
        <v>226</v>
      </c>
      <c r="B16" s="632"/>
      <c r="C16" s="400"/>
      <c r="D16" s="400"/>
      <c r="E16" s="400"/>
      <c r="F16" s="400"/>
      <c r="H16" s="125" t="s">
        <v>227</v>
      </c>
      <c r="I16" s="412"/>
      <c r="J16" s="413"/>
      <c r="K16" s="412"/>
      <c r="L16" s="413"/>
      <c r="M16" s="412"/>
      <c r="N16" s="413"/>
      <c r="P16" s="126">
        <v>2022</v>
      </c>
    </row>
    <row r="17" spans="1:16" x14ac:dyDescent="0.2">
      <c r="A17" s="634" t="s">
        <v>228</v>
      </c>
      <c r="B17" s="634"/>
      <c r="C17" s="402"/>
      <c r="D17" s="402"/>
      <c r="E17" s="402"/>
      <c r="F17" s="402"/>
      <c r="H17" s="125" t="s">
        <v>229</v>
      </c>
      <c r="I17" s="412"/>
      <c r="J17" s="413"/>
      <c r="K17" s="412"/>
      <c r="L17" s="413"/>
      <c r="M17" s="412"/>
      <c r="N17" s="413"/>
      <c r="P17" s="126">
        <v>2023</v>
      </c>
    </row>
    <row r="18" spans="1:16" x14ac:dyDescent="0.2">
      <c r="A18" s="130" t="s">
        <v>230</v>
      </c>
      <c r="B18" s="119" t="s">
        <v>231</v>
      </c>
      <c r="C18" s="402"/>
      <c r="D18" s="402"/>
      <c r="E18" s="402"/>
      <c r="F18" s="402"/>
      <c r="H18" s="125" t="s">
        <v>233</v>
      </c>
      <c r="I18" s="412"/>
      <c r="J18" s="413"/>
      <c r="K18" s="412"/>
      <c r="L18" s="413"/>
      <c r="M18" s="412"/>
      <c r="N18" s="413"/>
      <c r="P18" s="126">
        <v>2024</v>
      </c>
    </row>
    <row r="19" spans="1:16" x14ac:dyDescent="0.2">
      <c r="A19" s="131">
        <v>0</v>
      </c>
      <c r="B19" s="132">
        <v>1</v>
      </c>
      <c r="C19" s="404"/>
      <c r="D19" s="404"/>
      <c r="E19" s="404"/>
      <c r="F19" s="404"/>
      <c r="H19" s="125" t="s">
        <v>234</v>
      </c>
      <c r="I19" s="412"/>
      <c r="J19" s="413"/>
      <c r="K19" s="412"/>
      <c r="L19" s="413"/>
      <c r="M19" s="412"/>
      <c r="N19" s="413"/>
      <c r="P19" s="126">
        <v>2025</v>
      </c>
    </row>
    <row r="20" spans="1:16" x14ac:dyDescent="0.2">
      <c r="A20" s="133">
        <v>2500</v>
      </c>
      <c r="B20" s="134">
        <v>1.1639999999999999</v>
      </c>
      <c r="C20" s="402"/>
      <c r="D20" s="402"/>
      <c r="E20" s="402"/>
      <c r="F20" s="402"/>
      <c r="H20" s="125" t="s">
        <v>236</v>
      </c>
      <c r="I20" s="412"/>
      <c r="J20" s="413"/>
      <c r="K20" s="412"/>
      <c r="L20" s="413"/>
      <c r="M20" s="412"/>
      <c r="N20" s="413"/>
      <c r="P20" s="126">
        <v>2026</v>
      </c>
    </row>
    <row r="21" spans="1:16" x14ac:dyDescent="0.2">
      <c r="A21" s="133">
        <v>5000</v>
      </c>
      <c r="B21" s="134">
        <v>1.4019999999999999</v>
      </c>
      <c r="C21" s="402"/>
      <c r="D21" s="402"/>
      <c r="E21" s="402"/>
      <c r="F21" s="402"/>
      <c r="H21" s="125" t="s">
        <v>237</v>
      </c>
      <c r="I21" s="412"/>
      <c r="J21" s="413"/>
      <c r="K21" s="412"/>
      <c r="L21" s="413"/>
      <c r="M21" s="412"/>
      <c r="N21" s="413"/>
      <c r="P21" s="126">
        <v>2027</v>
      </c>
    </row>
    <row r="22" spans="1:16" x14ac:dyDescent="0.2">
      <c r="A22" s="135">
        <v>10000</v>
      </c>
      <c r="B22" s="136">
        <v>1.736</v>
      </c>
      <c r="C22" s="402"/>
      <c r="D22" s="402"/>
      <c r="E22" s="402"/>
      <c r="F22" s="402"/>
      <c r="H22" s="125" t="s">
        <v>238</v>
      </c>
      <c r="I22" s="412"/>
      <c r="J22" s="413"/>
      <c r="K22" s="412"/>
      <c r="L22" s="413"/>
      <c r="M22" s="412"/>
      <c r="N22" s="413"/>
      <c r="P22" s="126">
        <v>2028</v>
      </c>
    </row>
    <row r="23" spans="1:16" x14ac:dyDescent="0.2">
      <c r="H23" s="125" t="s">
        <v>235</v>
      </c>
      <c r="I23" s="412"/>
      <c r="J23" s="413"/>
      <c r="K23" s="412"/>
      <c r="L23" s="413"/>
      <c r="M23" s="412"/>
      <c r="N23" s="413"/>
      <c r="P23" s="126">
        <v>2029</v>
      </c>
    </row>
    <row r="24" spans="1:16" x14ac:dyDescent="0.2">
      <c r="H24" s="125" t="s">
        <v>239</v>
      </c>
      <c r="I24" s="412"/>
      <c r="J24" s="413"/>
      <c r="K24" s="412"/>
      <c r="L24" s="413"/>
      <c r="M24" s="412"/>
      <c r="N24" s="413"/>
      <c r="P24" s="126">
        <v>2030</v>
      </c>
    </row>
    <row r="25" spans="1:16" x14ac:dyDescent="0.2">
      <c r="H25" s="125" t="s">
        <v>240</v>
      </c>
      <c r="I25" s="412"/>
      <c r="J25" s="413"/>
      <c r="K25" s="412"/>
      <c r="L25" s="413"/>
      <c r="M25" s="412"/>
      <c r="N25" s="413"/>
      <c r="P25" s="126">
        <v>2031</v>
      </c>
    </row>
    <row r="26" spans="1:16" x14ac:dyDescent="0.2">
      <c r="H26" s="125" t="s">
        <v>241</v>
      </c>
      <c r="I26" s="412"/>
      <c r="J26" s="413"/>
      <c r="K26" s="412"/>
      <c r="L26" s="413"/>
      <c r="M26" s="412"/>
      <c r="N26" s="413"/>
      <c r="P26" s="126">
        <v>2032</v>
      </c>
    </row>
    <row r="27" spans="1:16" x14ac:dyDescent="0.2">
      <c r="H27" s="125" t="s">
        <v>244</v>
      </c>
      <c r="I27" s="412"/>
      <c r="J27" s="413"/>
      <c r="K27" s="412"/>
      <c r="L27" s="413"/>
      <c r="M27" s="412"/>
      <c r="N27" s="413"/>
      <c r="P27" s="126">
        <v>2033</v>
      </c>
    </row>
    <row r="28" spans="1:16" x14ac:dyDescent="0.2">
      <c r="H28" s="125" t="s">
        <v>243</v>
      </c>
      <c r="I28" s="412"/>
      <c r="J28" s="413"/>
      <c r="K28" s="412"/>
      <c r="L28" s="413"/>
      <c r="M28" s="412"/>
      <c r="N28" s="413"/>
      <c r="P28" s="126">
        <v>2034</v>
      </c>
    </row>
    <row r="29" spans="1:16" x14ac:dyDescent="0.2">
      <c r="H29" s="125" t="s">
        <v>242</v>
      </c>
      <c r="I29" s="412"/>
      <c r="J29" s="413"/>
      <c r="K29" s="412"/>
      <c r="L29" s="413"/>
      <c r="M29" s="412"/>
      <c r="N29" s="413"/>
      <c r="P29" s="126">
        <v>2035</v>
      </c>
    </row>
    <row r="30" spans="1:16" x14ac:dyDescent="0.2">
      <c r="H30" s="125" t="s">
        <v>245</v>
      </c>
      <c r="I30" s="412"/>
      <c r="J30" s="413"/>
      <c r="K30" s="412"/>
      <c r="L30" s="413"/>
      <c r="M30" s="412"/>
      <c r="N30" s="413"/>
      <c r="P30" s="126">
        <v>2036</v>
      </c>
    </row>
    <row r="31" spans="1:16" x14ac:dyDescent="0.2">
      <c r="H31" s="125" t="s">
        <v>246</v>
      </c>
      <c r="I31" s="412"/>
      <c r="J31" s="413"/>
      <c r="K31" s="412"/>
      <c r="L31" s="413"/>
      <c r="M31" s="412"/>
      <c r="N31" s="413"/>
      <c r="P31" s="126">
        <v>2037</v>
      </c>
    </row>
    <row r="32" spans="1:16" x14ac:dyDescent="0.2">
      <c r="H32" s="125" t="s">
        <v>249</v>
      </c>
      <c r="I32" s="412"/>
      <c r="J32" s="413"/>
      <c r="K32" s="412"/>
      <c r="L32" s="413"/>
      <c r="M32" s="412"/>
      <c r="N32" s="413"/>
      <c r="P32" s="126">
        <v>2038</v>
      </c>
    </row>
    <row r="33" spans="8:16" x14ac:dyDescent="0.2">
      <c r="H33" s="125" t="s">
        <v>247</v>
      </c>
      <c r="I33" s="412"/>
      <c r="J33" s="413"/>
      <c r="K33" s="412"/>
      <c r="L33" s="413"/>
      <c r="M33" s="412"/>
      <c r="N33" s="413"/>
      <c r="P33" s="126">
        <v>2039</v>
      </c>
    </row>
    <row r="34" spans="8:16" x14ac:dyDescent="0.2">
      <c r="H34" s="125" t="s">
        <v>250</v>
      </c>
      <c r="I34" s="412"/>
      <c r="J34" s="413"/>
      <c r="K34" s="412"/>
      <c r="L34" s="413"/>
      <c r="M34" s="412"/>
      <c r="N34" s="413"/>
      <c r="P34" s="126">
        <v>2040</v>
      </c>
    </row>
    <row r="35" spans="8:16" x14ac:dyDescent="0.2">
      <c r="H35" s="125" t="s">
        <v>248</v>
      </c>
      <c r="I35" s="412"/>
      <c r="J35" s="413"/>
      <c r="K35" s="412"/>
      <c r="L35" s="413"/>
      <c r="M35" s="412"/>
      <c r="N35" s="413"/>
      <c r="P35" s="126">
        <v>2041</v>
      </c>
    </row>
    <row r="36" spans="8:16" x14ac:dyDescent="0.2">
      <c r="H36" s="125" t="s">
        <v>253</v>
      </c>
      <c r="I36" s="412"/>
      <c r="J36" s="413"/>
      <c r="K36" s="412"/>
      <c r="L36" s="413"/>
      <c r="M36" s="412"/>
      <c r="N36" s="413"/>
      <c r="P36" s="126">
        <v>2042</v>
      </c>
    </row>
    <row r="37" spans="8:16" x14ac:dyDescent="0.2">
      <c r="H37" s="125" t="s">
        <v>257</v>
      </c>
      <c r="I37" s="412"/>
      <c r="J37" s="413"/>
      <c r="K37" s="412"/>
      <c r="L37" s="413"/>
      <c r="M37" s="412"/>
      <c r="N37" s="413"/>
      <c r="P37" s="126">
        <v>2043</v>
      </c>
    </row>
    <row r="38" spans="8:16" x14ac:dyDescent="0.2">
      <c r="H38" s="125" t="s">
        <v>254</v>
      </c>
      <c r="I38" s="412"/>
      <c r="J38" s="413"/>
      <c r="K38" s="412"/>
      <c r="L38" s="413"/>
      <c r="M38" s="412"/>
      <c r="N38" s="413"/>
      <c r="P38" s="126">
        <v>2044</v>
      </c>
    </row>
    <row r="39" spans="8:16" x14ac:dyDescent="0.2">
      <c r="H39" s="125" t="s">
        <v>255</v>
      </c>
      <c r="I39" s="412"/>
      <c r="J39" s="413"/>
      <c r="K39" s="412"/>
      <c r="L39" s="413"/>
      <c r="M39" s="412"/>
      <c r="N39" s="413"/>
      <c r="P39" s="126">
        <v>2045</v>
      </c>
    </row>
    <row r="40" spans="8:16" x14ac:dyDescent="0.2">
      <c r="H40" s="125" t="s">
        <v>256</v>
      </c>
      <c r="I40" s="412"/>
      <c r="J40" s="413"/>
      <c r="K40" s="412"/>
      <c r="L40" s="413"/>
      <c r="M40" s="412"/>
      <c r="N40" s="413"/>
      <c r="P40" s="126">
        <v>2046</v>
      </c>
    </row>
    <row r="41" spans="8:16" x14ac:dyDescent="0.2">
      <c r="H41" s="125" t="s">
        <v>258</v>
      </c>
      <c r="I41" s="412"/>
      <c r="J41" s="413"/>
      <c r="K41" s="412"/>
      <c r="L41" s="413"/>
      <c r="M41" s="412"/>
      <c r="N41" s="413"/>
      <c r="P41" s="126">
        <v>2047</v>
      </c>
    </row>
    <row r="42" spans="8:16" x14ac:dyDescent="0.2">
      <c r="H42" s="125" t="s">
        <v>251</v>
      </c>
      <c r="I42" s="412"/>
      <c r="J42" s="413"/>
      <c r="K42" s="412"/>
      <c r="L42" s="413"/>
      <c r="M42" s="412"/>
      <c r="N42" s="413"/>
      <c r="P42" s="126">
        <v>2048</v>
      </c>
    </row>
    <row r="43" spans="8:16" x14ac:dyDescent="0.2">
      <c r="H43" s="125" t="s">
        <v>252</v>
      </c>
      <c r="I43" s="412"/>
      <c r="J43" s="413"/>
      <c r="K43" s="412"/>
      <c r="L43" s="413"/>
      <c r="M43" s="412"/>
      <c r="N43" s="413"/>
      <c r="P43" s="126">
        <v>2049</v>
      </c>
    </row>
    <row r="44" spans="8:16" x14ac:dyDescent="0.2">
      <c r="H44" s="125" t="s">
        <v>259</v>
      </c>
      <c r="I44" s="412"/>
      <c r="J44" s="413"/>
      <c r="K44" s="412"/>
      <c r="L44" s="413"/>
      <c r="M44" s="412"/>
      <c r="N44" s="413"/>
      <c r="P44" s="126">
        <v>2050</v>
      </c>
    </row>
    <row r="45" spans="8:16" x14ac:dyDescent="0.2">
      <c r="H45" s="125" t="s">
        <v>260</v>
      </c>
      <c r="I45" s="412"/>
      <c r="J45" s="413"/>
      <c r="K45" s="412"/>
      <c r="L45" s="413"/>
      <c r="M45" s="412"/>
      <c r="N45" s="413"/>
      <c r="P45" s="126">
        <v>2051</v>
      </c>
    </row>
    <row r="46" spans="8:16" x14ac:dyDescent="0.2">
      <c r="H46" s="125" t="s">
        <v>261</v>
      </c>
      <c r="I46" s="412"/>
      <c r="J46" s="413"/>
      <c r="K46" s="412"/>
      <c r="L46" s="413"/>
      <c r="M46" s="412"/>
      <c r="N46" s="413"/>
      <c r="P46" s="126">
        <v>2052</v>
      </c>
    </row>
    <row r="47" spans="8:16" x14ac:dyDescent="0.2">
      <c r="H47" s="125" t="s">
        <v>262</v>
      </c>
      <c r="I47" s="412"/>
      <c r="J47" s="413"/>
      <c r="K47" s="412"/>
      <c r="L47" s="413"/>
      <c r="M47" s="412"/>
      <c r="N47" s="413"/>
      <c r="P47" s="126">
        <v>2053</v>
      </c>
    </row>
    <row r="48" spans="8:16" x14ac:dyDescent="0.2">
      <c r="H48" s="125" t="s">
        <v>263</v>
      </c>
      <c r="I48" s="412"/>
      <c r="J48" s="413"/>
      <c r="K48" s="412"/>
      <c r="L48" s="413"/>
      <c r="M48" s="412"/>
      <c r="N48" s="413"/>
      <c r="P48" s="126">
        <v>2054</v>
      </c>
    </row>
    <row r="49" spans="8:16" x14ac:dyDescent="0.2">
      <c r="H49" s="125" t="s">
        <v>264</v>
      </c>
      <c r="I49" s="412"/>
      <c r="J49" s="413"/>
      <c r="K49" s="412"/>
      <c r="L49" s="413"/>
      <c r="M49" s="412"/>
      <c r="N49" s="413"/>
      <c r="P49" s="126">
        <v>2055</v>
      </c>
    </row>
    <row r="50" spans="8:16" x14ac:dyDescent="0.2">
      <c r="H50" s="125" t="s">
        <v>265</v>
      </c>
      <c r="I50" s="412"/>
      <c r="J50" s="413"/>
      <c r="K50" s="412"/>
      <c r="L50" s="413"/>
      <c r="M50" s="412"/>
      <c r="N50" s="413"/>
      <c r="P50" s="126">
        <v>2056</v>
      </c>
    </row>
    <row r="51" spans="8:16" x14ac:dyDescent="0.2">
      <c r="H51" s="125" t="s">
        <v>266</v>
      </c>
      <c r="I51" s="412"/>
      <c r="J51" s="413"/>
      <c r="K51" s="412"/>
      <c r="L51" s="413"/>
      <c r="M51" s="412"/>
      <c r="N51" s="413"/>
      <c r="P51" s="126">
        <v>2057</v>
      </c>
    </row>
    <row r="52" spans="8:16" x14ac:dyDescent="0.2">
      <c r="H52" s="125" t="s">
        <v>267</v>
      </c>
      <c r="I52" s="412"/>
      <c r="J52" s="413"/>
      <c r="K52" s="412"/>
      <c r="L52" s="413"/>
      <c r="M52" s="412"/>
      <c r="N52" s="413"/>
      <c r="P52" s="126">
        <v>2058</v>
      </c>
    </row>
    <row r="53" spans="8:16" x14ac:dyDescent="0.2">
      <c r="H53" s="125" t="s">
        <v>268</v>
      </c>
      <c r="I53" s="412"/>
      <c r="J53" s="413"/>
      <c r="K53" s="412"/>
      <c r="L53" s="413"/>
      <c r="M53" s="412"/>
      <c r="N53" s="413"/>
      <c r="P53" s="126">
        <v>2059</v>
      </c>
    </row>
    <row r="54" spans="8:16" x14ac:dyDescent="0.2">
      <c r="H54" s="125" t="s">
        <v>269</v>
      </c>
      <c r="I54" s="412"/>
      <c r="J54" s="413"/>
      <c r="K54" s="412"/>
      <c r="L54" s="413"/>
      <c r="M54" s="412"/>
      <c r="N54" s="413"/>
      <c r="P54" s="137">
        <v>2060</v>
      </c>
    </row>
    <row r="55" spans="8:16" x14ac:dyDescent="0.2">
      <c r="H55" s="125" t="s">
        <v>270</v>
      </c>
      <c r="I55" s="412"/>
      <c r="J55" s="413"/>
      <c r="K55" s="412"/>
      <c r="L55" s="413"/>
      <c r="M55" s="412"/>
      <c r="N55" s="413"/>
    </row>
    <row r="56" spans="8:16" x14ac:dyDescent="0.2">
      <c r="H56" s="125" t="s">
        <v>273</v>
      </c>
      <c r="I56" s="412"/>
      <c r="J56" s="413"/>
      <c r="K56" s="412"/>
      <c r="L56" s="413"/>
      <c r="M56" s="412"/>
      <c r="N56" s="413"/>
    </row>
    <row r="57" spans="8:16" x14ac:dyDescent="0.2">
      <c r="H57" s="125" t="s">
        <v>272</v>
      </c>
      <c r="I57" s="412"/>
      <c r="J57" s="413"/>
      <c r="K57" s="412"/>
      <c r="L57" s="413"/>
      <c r="M57" s="412"/>
      <c r="N57" s="413"/>
    </row>
    <row r="58" spans="8:16" x14ac:dyDescent="0.2">
      <c r="H58" s="125" t="s">
        <v>271</v>
      </c>
      <c r="I58" s="412"/>
      <c r="J58" s="413"/>
      <c r="K58" s="412"/>
      <c r="L58" s="413"/>
      <c r="M58" s="412"/>
      <c r="N58" s="413"/>
    </row>
    <row r="59" spans="8:16" x14ac:dyDescent="0.2">
      <c r="H59" s="125" t="s">
        <v>274</v>
      </c>
      <c r="I59" s="412"/>
      <c r="J59" s="413"/>
      <c r="K59" s="412"/>
      <c r="L59" s="413"/>
      <c r="M59" s="412"/>
      <c r="N59" s="413"/>
    </row>
    <row r="60" spans="8:16" x14ac:dyDescent="0.2">
      <c r="H60" s="125" t="s">
        <v>276</v>
      </c>
      <c r="I60" s="412"/>
      <c r="J60" s="413"/>
      <c r="K60" s="412"/>
      <c r="L60" s="413"/>
      <c r="M60" s="412"/>
      <c r="N60" s="413"/>
    </row>
    <row r="61" spans="8:16" x14ac:dyDescent="0.2">
      <c r="H61" s="125" t="s">
        <v>275</v>
      </c>
      <c r="I61" s="412"/>
      <c r="J61" s="413"/>
      <c r="K61" s="412"/>
      <c r="L61" s="413"/>
      <c r="M61" s="412"/>
      <c r="N61" s="413"/>
    </row>
    <row r="62" spans="8:16" x14ac:dyDescent="0.2">
      <c r="H62" s="138" t="s">
        <v>277</v>
      </c>
      <c r="I62" s="414"/>
      <c r="J62" s="415"/>
      <c r="K62" s="414"/>
      <c r="L62" s="415"/>
      <c r="M62" s="414"/>
      <c r="N62" s="415"/>
    </row>
    <row r="63" spans="8:16" x14ac:dyDescent="0.2">
      <c r="H63" s="457" t="s">
        <v>232</v>
      </c>
      <c r="I63" s="405"/>
      <c r="J63" s="405"/>
      <c r="K63" s="405"/>
      <c r="L63" s="405"/>
      <c r="M63" s="405"/>
      <c r="N63" s="405"/>
    </row>
  </sheetData>
  <sortState ref="H5:N62">
    <sortCondition ref="H5:H62"/>
  </sortState>
  <mergeCells count="4">
    <mergeCell ref="A3:B3"/>
    <mergeCell ref="A4:B4"/>
    <mergeCell ref="A16:B16"/>
    <mergeCell ref="A17:B17"/>
  </mergeCells>
  <pageMargins left="0.2" right="0.2" top="0.25" bottom="0.55000000000000004" header="0.2" footer="0.1"/>
  <pageSetup scale="80" orientation="portrait" r:id="rId1"/>
  <headerFooter alignWithMargins="0">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 Here</vt:lpstr>
      <vt:lpstr>Formula Reference</vt:lpstr>
      <vt:lpstr>Pt 1 Summary of Data</vt:lpstr>
      <vt:lpstr>Pt 2 Premium and Claims</vt:lpstr>
      <vt:lpstr>Pt 4 MLR and Rebate Calculation</vt:lpstr>
      <vt:lpstr>Tables</vt:lpstr>
      <vt:lpstr>'Pt 1 Summary of Data'!Print_Area</vt:lpstr>
      <vt:lpstr>'Pt 2 Premium and Claims'!Print_Area</vt:lpstr>
      <vt:lpstr>'Pt 4 MLR and Rebate Calculation'!Print_Area</vt:lpstr>
      <vt:lpstr>'Formula Reference'!Print_Titles</vt:lpstr>
      <vt:lpstr>'Pt 1 Summary of Data'!Print_Titles</vt:lpstr>
      <vt:lpstr>'Pt 2 Premium and Claims'!Print_Titles</vt:lpstr>
      <vt:lpstr>'Pt 4 MLR and Rebate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2014-03-24T16:58:24Z</dcterms:created>
  <dcterms:modified xsi:type="dcterms:W3CDTF">2014-03-25T20:43:52Z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